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workbookProtection workbookAlgorithmName="SHA-512" workbookHashValue="/tie5vZpeKujTiBwH5BLj/O5Rof6/QCrN50ZM+JWa9MhRuvhRxUkiVc60YBTBosBsvzDbkSJ7RjLMvTyykA37Q==" workbookSaltValue="O+G+gK54TRD96PORfXRPOA==" workbookSpinCount="100000" lockStructure="1"/>
  <bookViews>
    <workbookView xWindow="0" yWindow="0" windowWidth="19200" windowHeight="6900"/>
  </bookViews>
  <sheets>
    <sheet name="Calculatrice Capital investi" sheetId="16" r:id="rId1"/>
    <sheet name="BarèmeLIR" sheetId="9" r:id="rId2"/>
    <sheet name="List" sheetId="12" state="hidden" r:id="rId3"/>
  </sheets>
  <definedNames>
    <definedName name="_xlnm.Print_Area" localSheetId="0">'Calculatrice Capital investi'!$A$1:$C$97</definedName>
  </definedNames>
  <calcPr calcId="162913"/>
</workbook>
</file>

<file path=xl/calcChain.xml><?xml version="1.0" encoding="utf-8"?>
<calcChain xmlns="http://schemas.openxmlformats.org/spreadsheetml/2006/main">
  <c r="C85" i="16" l="1"/>
  <c r="C80" i="16"/>
  <c r="C75" i="16"/>
  <c r="C70" i="16"/>
  <c r="C65" i="16"/>
  <c r="C54" i="16"/>
  <c r="C49" i="16"/>
  <c r="C44" i="16"/>
  <c r="C39" i="16"/>
  <c r="C34" i="16"/>
  <c r="C23" i="16"/>
  <c r="C11" i="16" l="1"/>
  <c r="C91" i="16" s="1"/>
  <c r="C25" i="16"/>
  <c r="C26" i="16" s="1"/>
  <c r="C27" i="16" s="1"/>
  <c r="C58" i="16" s="1"/>
  <c r="C86" i="16"/>
  <c r="C81" i="16"/>
  <c r="C76" i="16"/>
  <c r="C71" i="16"/>
  <c r="C66" i="16"/>
  <c r="C55" i="16"/>
  <c r="C50" i="16"/>
  <c r="C45" i="16"/>
  <c r="C40" i="16"/>
  <c r="C35" i="16"/>
  <c r="C19" i="16"/>
  <c r="C24" i="16" s="1"/>
  <c r="C88" i="16" l="1"/>
  <c r="C28" i="16"/>
  <c r="C57" i="16"/>
  <c r="C59" i="16" s="1"/>
  <c r="C90" i="16" l="1"/>
  <c r="C92" i="16" s="1"/>
  <c r="C94" i="16"/>
  <c r="C96" i="16" l="1"/>
  <c r="C97" i="16" s="1"/>
</calcChain>
</file>

<file path=xl/sharedStrings.xml><?xml version="1.0" encoding="utf-8"?>
<sst xmlns="http://schemas.openxmlformats.org/spreadsheetml/2006/main" count="80" uniqueCount="42">
  <si>
    <t>Année de construction</t>
  </si>
  <si>
    <t>Travaux d'amélioration</t>
  </si>
  <si>
    <t>Coefficient de réévalution</t>
  </si>
  <si>
    <t>Année de réalisation</t>
  </si>
  <si>
    <t>Années à prendre en considération pour décote</t>
  </si>
  <si>
    <t>Période de deux années révolues</t>
  </si>
  <si>
    <t>Loyer mensuel maximal autorisé</t>
  </si>
  <si>
    <t>Année d'acquisition</t>
  </si>
  <si>
    <t>Frais financiers (intérêts)</t>
  </si>
  <si>
    <t>Montant du capital investi réévalué et décoté</t>
  </si>
  <si>
    <t>Année</t>
  </si>
  <si>
    <t>Coefficient</t>
  </si>
  <si>
    <t>Taux de décote à appliquer</t>
  </si>
  <si>
    <t>Capital investi au moment de la construction / de l'acquisition</t>
  </si>
  <si>
    <t>Travaux d'entretien et de réparation</t>
  </si>
  <si>
    <t>Travaux d'entretien et de réparation réévalués</t>
  </si>
  <si>
    <t xml:space="preserve">Date de mise en location </t>
  </si>
  <si>
    <t xml:space="preserve">Frais de notaire + enregistrement (part terrain) </t>
  </si>
  <si>
    <t xml:space="preserve">Frais de notaire + enregistrement (part construction) </t>
  </si>
  <si>
    <t>Valeur du terrain connue</t>
  </si>
  <si>
    <t>Oui</t>
  </si>
  <si>
    <t>Non</t>
  </si>
  <si>
    <t>Valeur du terrain</t>
  </si>
  <si>
    <t>Frais d'architectes, ingénieurs et autres conseils</t>
  </si>
  <si>
    <t xml:space="preserve">Décote relative aux travaux d'amélioration </t>
  </si>
  <si>
    <t>Total capital investi réévalué</t>
  </si>
  <si>
    <t>Décote (déduction faite des travaux d'entretien et de réparation réév.)</t>
  </si>
  <si>
    <t>Capital investi réévalué relatif à la construction / l'acquisition</t>
  </si>
  <si>
    <t>Capital investi relatif à la construction / l'acquisition :</t>
  </si>
  <si>
    <t>Capital investi réévalué relatif aux travaux d'amélioration</t>
  </si>
  <si>
    <t>Veuillez saisir les données dans les champs en vert</t>
  </si>
  <si>
    <t>Décote relative à la construction / l'acquisition (hors part terrain)</t>
  </si>
  <si>
    <t>Travaux d'amélioration réévalués</t>
  </si>
  <si>
    <t>dont: capital investi relatif à la part terrain</t>
  </si>
  <si>
    <t xml:space="preserve">dont: capital investi hors part terrain </t>
  </si>
  <si>
    <t>Travaux d'amélioration (montant en €)</t>
  </si>
  <si>
    <t>Travaux d'entretien et de réparation (montant en €)</t>
  </si>
  <si>
    <t>Prix de construction ou d'acquisition de l'objet loué :</t>
  </si>
  <si>
    <t>Frais accessoires :</t>
  </si>
  <si>
    <t>Prix de construction ou d'acquisition (terrain compris - montant en €)</t>
  </si>
  <si>
    <t>Prix d'acquisition du terrain (montant en €)</t>
  </si>
  <si>
    <t xml:space="preserve">1918 et ant.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</si>
</sst>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140C]_-;\-* #,##0.00\ [$€-140C]_-;_-* &quot;-&quot;??\ [$€-140C]_-;_-@_-"/>
  </numFmts>
  <fonts count="12" x14ac:knownFonts="1">
    <font>
      <sz val="10"/>
      <name val="Arial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rgb="FF22222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4"/>
      <color rgb="FF006100"/>
      <name val="Arial"/>
      <family val="2"/>
    </font>
    <font>
      <b/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0061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50">
    <xf numFmtId="0" fontId="0" fillId="0" borderId="0" xfId="0"/>
    <xf numFmtId="0" fontId="5" fillId="0" borderId="0" xfId="0" applyFont="1"/>
    <xf numFmtId="0" fontId="0" fillId="0" borderId="0" xfId="0" applyBorder="1"/>
    <xf numFmtId="0" fontId="0" fillId="0" borderId="4" xfId="0" applyBorder="1"/>
    <xf numFmtId="0" fontId="5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Fill="1" applyBorder="1"/>
    <xf numFmtId="0" fontId="5" fillId="0" borderId="3" xfId="0" applyFont="1" applyBorder="1"/>
    <xf numFmtId="0" fontId="5" fillId="0" borderId="5" xfId="0" applyFont="1" applyBorder="1"/>
    <xf numFmtId="0" fontId="4" fillId="0" borderId="4" xfId="0" applyFont="1" applyBorder="1"/>
    <xf numFmtId="164" fontId="5" fillId="0" borderId="2" xfId="0" applyNumberFormat="1" applyFont="1" applyBorder="1"/>
    <xf numFmtId="0" fontId="1" fillId="0" borderId="3" xfId="0" applyFont="1" applyBorder="1" applyAlignment="1">
      <alignment wrapText="1"/>
    </xf>
    <xf numFmtId="0" fontId="1" fillId="0" borderId="0" xfId="0" applyFont="1"/>
    <xf numFmtId="0" fontId="6" fillId="0" borderId="0" xfId="0" applyFont="1"/>
    <xf numFmtId="0" fontId="1" fillId="0" borderId="3" xfId="0" applyFont="1" applyBorder="1"/>
    <xf numFmtId="0" fontId="7" fillId="0" borderId="3" xfId="0" applyFont="1" applyBorder="1"/>
    <xf numFmtId="0" fontId="5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9" fontId="6" fillId="0" borderId="0" xfId="2" applyFont="1"/>
    <xf numFmtId="44" fontId="5" fillId="0" borderId="2" xfId="1" applyFont="1" applyBorder="1"/>
    <xf numFmtId="0" fontId="6" fillId="0" borderId="6" xfId="0" applyFont="1" applyBorder="1" applyAlignment="1">
      <alignment horizontal="left" indent="2"/>
    </xf>
    <xf numFmtId="164" fontId="6" fillId="0" borderId="2" xfId="0" applyNumberFormat="1" applyFont="1" applyBorder="1"/>
    <xf numFmtId="44" fontId="8" fillId="2" borderId="0" xfId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14" fontId="9" fillId="2" borderId="2" xfId="1" applyNumberFormat="1" applyFont="1" applyFill="1" applyBorder="1" applyAlignment="1">
      <alignment horizontal="right"/>
    </xf>
    <xf numFmtId="0" fontId="1" fillId="0" borderId="0" xfId="0" applyFont="1" applyBorder="1"/>
    <xf numFmtId="0" fontId="10" fillId="0" borderId="3" xfId="4" applyFont="1" applyFill="1" applyBorder="1" applyAlignment="1">
      <alignment horizontal="center"/>
    </xf>
    <xf numFmtId="0" fontId="10" fillId="0" borderId="10" xfId="4" applyFont="1" applyFill="1" applyBorder="1" applyAlignment="1">
      <alignment horizontal="center"/>
    </xf>
    <xf numFmtId="44" fontId="11" fillId="2" borderId="4" xfId="1" applyFont="1" applyFill="1" applyBorder="1" applyAlignment="1">
      <alignment horizontal="right"/>
    </xf>
    <xf numFmtId="0" fontId="10" fillId="0" borderId="4" xfId="4" applyFont="1" applyFill="1" applyBorder="1" applyAlignment="1">
      <alignment horizontal="center"/>
    </xf>
    <xf numFmtId="44" fontId="11" fillId="2" borderId="4" xfId="1" applyFont="1" applyFill="1" applyBorder="1"/>
    <xf numFmtId="44" fontId="1" fillId="0" borderId="0" xfId="0" applyNumberFormat="1" applyFont="1"/>
    <xf numFmtId="164" fontId="1" fillId="0" borderId="0" xfId="0" applyNumberFormat="1" applyFont="1"/>
    <xf numFmtId="0" fontId="1" fillId="0" borderId="4" xfId="0" applyFont="1" applyBorder="1"/>
    <xf numFmtId="1" fontId="11" fillId="2" borderId="4" xfId="3" applyNumberFormat="1" applyFont="1" applyBorder="1"/>
    <xf numFmtId="1" fontId="1" fillId="0" borderId="0" xfId="0" applyNumberFormat="1" applyFont="1"/>
    <xf numFmtId="9" fontId="1" fillId="0" borderId="4" xfId="2" applyNumberFormat="1" applyFont="1" applyBorder="1"/>
    <xf numFmtId="164" fontId="1" fillId="0" borderId="4" xfId="0" applyNumberFormat="1" applyFont="1" applyBorder="1"/>
    <xf numFmtId="44" fontId="11" fillId="2" borderId="4" xfId="3" applyNumberFormat="1" applyFont="1" applyBorder="1"/>
    <xf numFmtId="0" fontId="1" fillId="0" borderId="4" xfId="0" applyNumberFormat="1" applyFont="1" applyBorder="1"/>
    <xf numFmtId="44" fontId="1" fillId="0" borderId="4" xfId="0" applyNumberFormat="1" applyFont="1" applyBorder="1"/>
    <xf numFmtId="0" fontId="1" fillId="0" borderId="0" xfId="0" applyFont="1" applyFill="1" applyBorder="1"/>
    <xf numFmtId="0" fontId="10" fillId="3" borderId="7" xfId="4" applyFont="1" applyBorder="1" applyAlignment="1">
      <alignment horizontal="center"/>
    </xf>
    <xf numFmtId="0" fontId="10" fillId="3" borderId="8" xfId="4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</cellXfs>
  <cellStyles count="5">
    <cellStyle name="Calculation" xfId="4" builtinId="22"/>
    <cellStyle name="Currency" xfId="1" builtinId="4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CF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Allen &amp; Overy">
      <a:dk1>
        <a:srgbClr val="000000"/>
      </a:dk1>
      <a:lt1>
        <a:srgbClr val="FFFFFF"/>
      </a:lt1>
      <a:dk2>
        <a:srgbClr val="B23427"/>
      </a:dk2>
      <a:lt2>
        <a:srgbClr val="636467"/>
      </a:lt2>
      <a:accent1>
        <a:srgbClr val="006595"/>
      </a:accent1>
      <a:accent2>
        <a:srgbClr val="679146"/>
      </a:accent2>
      <a:accent3>
        <a:srgbClr val="5C6F7B"/>
      </a:accent3>
      <a:accent4>
        <a:srgbClr val="569BBE"/>
      </a:accent4>
      <a:accent5>
        <a:srgbClr val="C7C8CA"/>
      </a:accent5>
      <a:accent6>
        <a:srgbClr val="9E6614"/>
      </a:accent6>
      <a:hlink>
        <a:srgbClr val="5C6F7B"/>
      </a:hlink>
      <a:folHlink>
        <a:srgbClr val="9AD7DB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3"/>
  <sheetViews>
    <sheetView showGridLines="0" tabSelected="1" zoomScale="96" zoomScaleNormal="96" workbookViewId="0">
      <selection activeCell="C22" sqref="C22"/>
    </sheetView>
  </sheetViews>
  <sheetFormatPr defaultColWidth="9.140625" defaultRowHeight="12.75" x14ac:dyDescent="0.2"/>
  <cols>
    <col min="1" max="1" width="9.140625" style="12"/>
    <col min="2" max="2" width="73.140625" style="12" bestFit="1" customWidth="1"/>
    <col min="3" max="4" width="25" style="12" customWidth="1"/>
    <col min="5" max="5" width="13.42578125" style="12" bestFit="1" customWidth="1"/>
    <col min="6" max="6" width="9.140625" style="12"/>
    <col min="7" max="7" width="13.42578125" style="12" bestFit="1" customWidth="1"/>
    <col min="8" max="9" width="9.140625" style="12"/>
    <col min="10" max="10" width="45.140625" style="12" customWidth="1"/>
    <col min="11" max="11" width="14.7109375" style="12" bestFit="1" customWidth="1"/>
    <col min="12" max="16384" width="9.140625" style="12"/>
  </cols>
  <sheetData>
    <row r="1" spans="2:15" ht="3.75" customHeight="1" x14ac:dyDescent="0.2"/>
    <row r="2" spans="2:15" ht="25.5" customHeight="1" x14ac:dyDescent="0.2">
      <c r="B2" s="25" t="s">
        <v>30</v>
      </c>
    </row>
    <row r="3" spans="2:15" ht="10.5" customHeight="1" thickBot="1" x14ac:dyDescent="0.25"/>
    <row r="4" spans="2:15" ht="15.75" thickBot="1" x14ac:dyDescent="0.3">
      <c r="B4" s="26" t="s">
        <v>16</v>
      </c>
      <c r="C4" s="27">
        <v>45352</v>
      </c>
    </row>
    <row r="5" spans="2:15" ht="12.75" customHeight="1" thickBot="1" x14ac:dyDescent="0.25"/>
    <row r="6" spans="2:15" ht="15" x14ac:dyDescent="0.25">
      <c r="B6" s="45" t="s">
        <v>13</v>
      </c>
      <c r="C6" s="46"/>
      <c r="D6" s="1"/>
      <c r="J6" s="28"/>
      <c r="K6" s="28"/>
      <c r="L6" s="28"/>
      <c r="M6" s="28"/>
      <c r="N6" s="28"/>
      <c r="O6" s="28"/>
    </row>
    <row r="7" spans="2:15" ht="15" x14ac:dyDescent="0.25">
      <c r="B7" s="29"/>
      <c r="C7" s="30"/>
      <c r="J7" s="28"/>
      <c r="K7" s="28"/>
      <c r="L7" s="28"/>
      <c r="M7" s="28"/>
      <c r="N7" s="28"/>
      <c r="O7" s="28"/>
    </row>
    <row r="8" spans="2:15" ht="14.25" x14ac:dyDescent="0.2">
      <c r="B8" s="14" t="s">
        <v>19</v>
      </c>
      <c r="C8" s="31" t="s">
        <v>21</v>
      </c>
      <c r="J8" s="28"/>
      <c r="K8" s="28"/>
      <c r="L8" s="28"/>
      <c r="M8" s="28"/>
      <c r="N8" s="28"/>
      <c r="O8" s="28"/>
    </row>
    <row r="9" spans="2:15" ht="15" x14ac:dyDescent="0.25">
      <c r="B9" s="14"/>
      <c r="C9" s="32"/>
      <c r="J9" s="28"/>
      <c r="K9" s="28"/>
      <c r="L9" s="28"/>
      <c r="M9" s="28"/>
      <c r="N9" s="28"/>
      <c r="O9" s="28"/>
    </row>
    <row r="10" spans="2:15" ht="15" x14ac:dyDescent="0.25">
      <c r="B10" s="15" t="s">
        <v>37</v>
      </c>
      <c r="C10" s="32"/>
      <c r="J10" s="28"/>
      <c r="K10" s="28"/>
      <c r="L10" s="28"/>
      <c r="M10" s="28"/>
      <c r="N10" s="28"/>
      <c r="O10" s="28"/>
    </row>
    <row r="11" spans="2:15" ht="14.25" x14ac:dyDescent="0.2">
      <c r="B11" s="14" t="s">
        <v>40</v>
      </c>
      <c r="C11" s="33">
        <f>+IF(C8="Non",20%*C12,"Saisir part du terrain ici")</f>
        <v>0</v>
      </c>
      <c r="D11" s="13"/>
      <c r="J11" s="28"/>
      <c r="K11" s="28"/>
      <c r="L11" s="28"/>
      <c r="M11" s="28"/>
      <c r="N11" s="28"/>
      <c r="O11" s="28"/>
    </row>
    <row r="12" spans="2:15" ht="14.25" x14ac:dyDescent="0.2">
      <c r="B12" s="14" t="s">
        <v>39</v>
      </c>
      <c r="C12" s="33">
        <v>0</v>
      </c>
      <c r="D12" s="13"/>
      <c r="E12" s="34"/>
      <c r="G12" s="35"/>
      <c r="J12" s="28"/>
      <c r="K12" s="28"/>
      <c r="L12" s="28"/>
      <c r="M12" s="28"/>
      <c r="N12" s="28"/>
      <c r="O12" s="28"/>
    </row>
    <row r="13" spans="2:15" x14ac:dyDescent="0.2">
      <c r="B13" s="14"/>
      <c r="C13" s="3"/>
      <c r="D13" s="13"/>
      <c r="E13" s="34"/>
      <c r="G13" s="35"/>
      <c r="J13" s="28"/>
      <c r="K13" s="28"/>
      <c r="L13" s="28"/>
      <c r="M13" s="28"/>
      <c r="N13" s="28"/>
      <c r="O13" s="28"/>
    </row>
    <row r="14" spans="2:15" x14ac:dyDescent="0.2">
      <c r="B14" s="15" t="s">
        <v>38</v>
      </c>
      <c r="C14" s="36"/>
      <c r="D14" s="34"/>
      <c r="J14" s="28"/>
      <c r="K14" s="28"/>
      <c r="L14" s="28"/>
      <c r="M14" s="28"/>
      <c r="N14" s="28"/>
      <c r="O14" s="28"/>
    </row>
    <row r="15" spans="2:15" ht="14.25" x14ac:dyDescent="0.2">
      <c r="B15" s="11" t="s">
        <v>23</v>
      </c>
      <c r="C15" s="33">
        <v>0</v>
      </c>
      <c r="D15" s="13"/>
      <c r="J15" s="28"/>
      <c r="K15" s="28"/>
      <c r="L15" s="28"/>
      <c r="M15" s="28"/>
      <c r="N15" s="28"/>
      <c r="O15" s="28"/>
    </row>
    <row r="16" spans="2:15" ht="14.25" x14ac:dyDescent="0.2">
      <c r="B16" s="14" t="s">
        <v>17</v>
      </c>
      <c r="C16" s="33">
        <v>0</v>
      </c>
      <c r="D16" s="13"/>
      <c r="J16" s="28"/>
      <c r="K16" s="28"/>
      <c r="L16" s="28"/>
      <c r="M16" s="28"/>
      <c r="N16" s="28"/>
      <c r="O16" s="28"/>
    </row>
    <row r="17" spans="2:15" ht="14.25" x14ac:dyDescent="0.2">
      <c r="B17" s="14" t="s">
        <v>18</v>
      </c>
      <c r="C17" s="33">
        <v>0</v>
      </c>
      <c r="D17" s="13"/>
      <c r="J17" s="28"/>
      <c r="K17" s="28"/>
      <c r="L17" s="28"/>
      <c r="M17" s="28"/>
      <c r="N17" s="28"/>
      <c r="O17" s="28"/>
    </row>
    <row r="18" spans="2:15" ht="15" thickBot="1" x14ac:dyDescent="0.25">
      <c r="B18" s="14" t="s">
        <v>8</v>
      </c>
      <c r="C18" s="33">
        <v>0</v>
      </c>
      <c r="D18" s="13"/>
      <c r="J18" s="28"/>
      <c r="K18" s="28"/>
      <c r="L18" s="28"/>
      <c r="M18" s="28"/>
      <c r="N18" s="28"/>
      <c r="O18" s="28"/>
    </row>
    <row r="19" spans="2:15" ht="13.5" thickBot="1" x14ac:dyDescent="0.25">
      <c r="B19" s="8" t="s">
        <v>28</v>
      </c>
      <c r="C19" s="10">
        <f>+C12+C15+C16+C17+C18</f>
        <v>0</v>
      </c>
      <c r="D19" s="28"/>
      <c r="J19" s="28"/>
      <c r="K19" s="28"/>
      <c r="L19" s="28"/>
      <c r="M19" s="28"/>
      <c r="N19" s="28"/>
      <c r="O19" s="28"/>
    </row>
    <row r="20" spans="2:15" x14ac:dyDescent="0.2">
      <c r="B20" s="14"/>
      <c r="C20" s="36"/>
      <c r="J20" s="28"/>
      <c r="K20" s="28"/>
      <c r="L20" s="28"/>
      <c r="M20" s="28"/>
      <c r="N20" s="28"/>
      <c r="O20" s="28"/>
    </row>
    <row r="21" spans="2:15" ht="14.25" x14ac:dyDescent="0.2">
      <c r="B21" s="14" t="s">
        <v>0</v>
      </c>
      <c r="C21" s="37">
        <v>2008</v>
      </c>
      <c r="J21" s="28"/>
      <c r="K21" s="28"/>
      <c r="L21" s="28"/>
      <c r="M21" s="28"/>
      <c r="N21" s="28"/>
      <c r="O21" s="28"/>
    </row>
    <row r="22" spans="2:15" ht="14.25" x14ac:dyDescent="0.2">
      <c r="B22" s="14" t="s">
        <v>7</v>
      </c>
      <c r="C22" s="37">
        <v>2008</v>
      </c>
      <c r="J22" s="28"/>
      <c r="K22" s="28"/>
      <c r="L22" s="28"/>
      <c r="M22" s="28"/>
      <c r="N22" s="28"/>
      <c r="O22" s="28"/>
    </row>
    <row r="23" spans="2:15" ht="13.5" thickBot="1" x14ac:dyDescent="0.25">
      <c r="B23" s="14" t="s">
        <v>2</v>
      </c>
      <c r="C23" s="36">
        <f>IFERROR(VLOOKUP(MAX(C22,C21),BarèmeLIR!A:B,2,FALSE),1)</f>
        <v>1.29</v>
      </c>
      <c r="D23" s="13"/>
      <c r="J23" s="28"/>
      <c r="K23" s="28"/>
      <c r="L23" s="28"/>
      <c r="M23" s="28"/>
      <c r="N23" s="28"/>
      <c r="O23" s="28"/>
    </row>
    <row r="24" spans="2:15" ht="13.5" thickBot="1" x14ac:dyDescent="0.25">
      <c r="B24" s="8" t="s">
        <v>27</v>
      </c>
      <c r="C24" s="10">
        <f>+C23*C19</f>
        <v>0</v>
      </c>
      <c r="J24" s="28"/>
      <c r="K24" s="28"/>
      <c r="L24" s="28"/>
      <c r="M24" s="28"/>
      <c r="N24" s="28"/>
      <c r="O24" s="28"/>
    </row>
    <row r="25" spans="2:15" x14ac:dyDescent="0.2">
      <c r="B25" s="14" t="s">
        <v>4</v>
      </c>
      <c r="C25" s="9">
        <f>+IF(C4="","",IF((C22-15)&gt;C21,YEAR(C4)-C22,MAX(0,YEAR(C4)-15-C21)))</f>
        <v>1</v>
      </c>
      <c r="D25" s="21"/>
      <c r="E25" s="38"/>
      <c r="N25" s="28"/>
      <c r="O25" s="28"/>
    </row>
    <row r="26" spans="2:15" x14ac:dyDescent="0.2">
      <c r="B26" s="14" t="s">
        <v>5</v>
      </c>
      <c r="C26" s="36">
        <f>IFERROR(ROUNDDOWN((C25/2),0),0)</f>
        <v>0</v>
      </c>
      <c r="D26" s="21"/>
      <c r="N26" s="28"/>
      <c r="O26" s="28"/>
    </row>
    <row r="27" spans="2:15" ht="13.5" thickBot="1" x14ac:dyDescent="0.25">
      <c r="B27" s="14" t="s">
        <v>12</v>
      </c>
      <c r="C27" s="39">
        <f>C26*0.02</f>
        <v>0</v>
      </c>
      <c r="D27" s="21"/>
      <c r="N27" s="28"/>
      <c r="O27" s="28"/>
    </row>
    <row r="28" spans="2:15" ht="13.5" thickBot="1" x14ac:dyDescent="0.25">
      <c r="B28" s="8" t="s">
        <v>31</v>
      </c>
      <c r="C28" s="10">
        <f>-C27*(C24-C11*C23-C16*C23)</f>
        <v>0</v>
      </c>
      <c r="N28" s="28"/>
      <c r="O28" s="28"/>
    </row>
    <row r="29" spans="2:15" ht="13.5" thickBot="1" x14ac:dyDescent="0.25">
      <c r="N29" s="28"/>
      <c r="O29" s="28"/>
    </row>
    <row r="30" spans="2:15" ht="15" x14ac:dyDescent="0.25">
      <c r="B30" s="45" t="s">
        <v>1</v>
      </c>
      <c r="C30" s="46"/>
      <c r="D30" s="13"/>
      <c r="N30" s="28"/>
      <c r="O30" s="28"/>
    </row>
    <row r="31" spans="2:15" x14ac:dyDescent="0.2">
      <c r="B31" s="11"/>
      <c r="C31" s="40"/>
      <c r="N31" s="5"/>
      <c r="O31" s="28"/>
    </row>
    <row r="32" spans="2:15" ht="14.25" x14ac:dyDescent="0.2">
      <c r="B32" s="7" t="s">
        <v>35</v>
      </c>
      <c r="C32" s="41">
        <v>0</v>
      </c>
      <c r="N32" s="28"/>
      <c r="O32" s="28"/>
    </row>
    <row r="33" spans="2:15" ht="14.25" x14ac:dyDescent="0.2">
      <c r="B33" s="14" t="s">
        <v>3</v>
      </c>
      <c r="C33" s="37">
        <v>0</v>
      </c>
      <c r="N33" s="28"/>
      <c r="O33" s="28"/>
    </row>
    <row r="34" spans="2:15" x14ac:dyDescent="0.2">
      <c r="B34" s="14" t="s">
        <v>2</v>
      </c>
      <c r="C34" s="42">
        <f>IFERROR(VLOOKUP(C33,BarèmeLIR!A:B,2,FALSE),1)</f>
        <v>1</v>
      </c>
      <c r="D34" s="13"/>
      <c r="N34" s="28"/>
      <c r="O34" s="28"/>
    </row>
    <row r="35" spans="2:15" x14ac:dyDescent="0.2">
      <c r="B35" s="14" t="s">
        <v>32</v>
      </c>
      <c r="C35" s="43">
        <f>C32*C34</f>
        <v>0</v>
      </c>
      <c r="N35" s="28"/>
      <c r="O35" s="28"/>
    </row>
    <row r="36" spans="2:15" x14ac:dyDescent="0.2">
      <c r="B36" s="14"/>
      <c r="C36" s="43"/>
      <c r="N36" s="28"/>
      <c r="O36" s="28"/>
    </row>
    <row r="37" spans="2:15" ht="14.25" x14ac:dyDescent="0.2">
      <c r="B37" s="7" t="s">
        <v>35</v>
      </c>
      <c r="C37" s="41">
        <v>0</v>
      </c>
      <c r="N37" s="28"/>
      <c r="O37" s="28"/>
    </row>
    <row r="38" spans="2:15" ht="14.25" x14ac:dyDescent="0.2">
      <c r="B38" s="14" t="s">
        <v>3</v>
      </c>
      <c r="C38" s="37"/>
      <c r="N38" s="28"/>
      <c r="O38" s="28"/>
    </row>
    <row r="39" spans="2:15" x14ac:dyDescent="0.2">
      <c r="B39" s="14" t="s">
        <v>2</v>
      </c>
      <c r="C39" s="42">
        <f>IFERROR(VLOOKUP(C38,BarèmeLIR!A:B,2,FALSE),1)</f>
        <v>1</v>
      </c>
      <c r="D39" s="13"/>
      <c r="N39" s="28"/>
      <c r="O39" s="28"/>
    </row>
    <row r="40" spans="2:15" ht="12.6" customHeight="1" x14ac:dyDescent="0.2">
      <c r="B40" s="14" t="s">
        <v>32</v>
      </c>
      <c r="C40" s="43">
        <f>C37*C39</f>
        <v>0</v>
      </c>
      <c r="N40" s="28"/>
      <c r="O40" s="28"/>
    </row>
    <row r="41" spans="2:15" ht="12.6" customHeight="1" x14ac:dyDescent="0.2">
      <c r="B41" s="14"/>
      <c r="C41" s="43"/>
      <c r="N41" s="28"/>
      <c r="O41" s="28"/>
    </row>
    <row r="42" spans="2:15" ht="12.6" customHeight="1" x14ac:dyDescent="0.2">
      <c r="B42" s="7" t="s">
        <v>35</v>
      </c>
      <c r="C42" s="41">
        <v>0</v>
      </c>
      <c r="N42" s="28"/>
      <c r="O42" s="28"/>
    </row>
    <row r="43" spans="2:15" ht="12.6" customHeight="1" x14ac:dyDescent="0.2">
      <c r="B43" s="14" t="s">
        <v>3</v>
      </c>
      <c r="C43" s="37"/>
      <c r="N43" s="28"/>
      <c r="O43" s="28"/>
    </row>
    <row r="44" spans="2:15" ht="12.6" customHeight="1" x14ac:dyDescent="0.2">
      <c r="B44" s="14" t="s">
        <v>2</v>
      </c>
      <c r="C44" s="42">
        <f>IFERROR(VLOOKUP(C43,BarèmeLIR!A:B,2,FALSE),1)</f>
        <v>1</v>
      </c>
      <c r="N44" s="28"/>
      <c r="O44" s="28"/>
    </row>
    <row r="45" spans="2:15" ht="12.6" customHeight="1" x14ac:dyDescent="0.2">
      <c r="B45" s="14" t="s">
        <v>32</v>
      </c>
      <c r="C45" s="43">
        <f>C42*C44</f>
        <v>0</v>
      </c>
      <c r="N45" s="28"/>
      <c r="O45" s="28"/>
    </row>
    <row r="46" spans="2:15" ht="12.6" customHeight="1" x14ac:dyDescent="0.2">
      <c r="B46" s="14"/>
      <c r="C46" s="43"/>
      <c r="N46" s="28"/>
      <c r="O46" s="28"/>
    </row>
    <row r="47" spans="2:15" ht="12.6" customHeight="1" x14ac:dyDescent="0.2">
      <c r="B47" s="7" t="s">
        <v>35</v>
      </c>
      <c r="C47" s="41">
        <v>0</v>
      </c>
      <c r="N47" s="28"/>
      <c r="O47" s="28"/>
    </row>
    <row r="48" spans="2:15" ht="12.6" customHeight="1" x14ac:dyDescent="0.2">
      <c r="B48" s="14" t="s">
        <v>3</v>
      </c>
      <c r="C48" s="37"/>
      <c r="N48" s="28"/>
      <c r="O48" s="28"/>
    </row>
    <row r="49" spans="2:15" ht="12.6" customHeight="1" x14ac:dyDescent="0.2">
      <c r="B49" s="14" t="s">
        <v>2</v>
      </c>
      <c r="C49" s="42">
        <f>IFERROR(VLOOKUP(C48,BarèmeLIR!A:B,2,FALSE),1)</f>
        <v>1</v>
      </c>
      <c r="N49" s="28"/>
      <c r="O49" s="28"/>
    </row>
    <row r="50" spans="2:15" ht="12.6" customHeight="1" x14ac:dyDescent="0.2">
      <c r="B50" s="14" t="s">
        <v>32</v>
      </c>
      <c r="C50" s="43">
        <f>C47*C49</f>
        <v>0</v>
      </c>
      <c r="N50" s="28"/>
      <c r="O50" s="28"/>
    </row>
    <row r="51" spans="2:15" ht="12.6" customHeight="1" x14ac:dyDescent="0.2">
      <c r="B51" s="14"/>
      <c r="C51" s="43"/>
      <c r="N51" s="28"/>
      <c r="O51" s="28"/>
    </row>
    <row r="52" spans="2:15" ht="12.6" customHeight="1" x14ac:dyDescent="0.2">
      <c r="B52" s="7" t="s">
        <v>35</v>
      </c>
      <c r="C52" s="41">
        <v>0</v>
      </c>
      <c r="N52" s="28"/>
      <c r="O52" s="28"/>
    </row>
    <row r="53" spans="2:15" ht="12.6" customHeight="1" x14ac:dyDescent="0.2">
      <c r="B53" s="14" t="s">
        <v>3</v>
      </c>
      <c r="C53" s="37"/>
      <c r="N53" s="28"/>
      <c r="O53" s="28"/>
    </row>
    <row r="54" spans="2:15" ht="12.6" customHeight="1" x14ac:dyDescent="0.2">
      <c r="B54" s="14" t="s">
        <v>2</v>
      </c>
      <c r="C54" s="42">
        <f>IFERROR(VLOOKUP(C53,BarèmeLIR!A:B,2,FALSE),1)</f>
        <v>1</v>
      </c>
      <c r="N54" s="28"/>
      <c r="O54" s="28"/>
    </row>
    <row r="55" spans="2:15" ht="12.6" customHeight="1" x14ac:dyDescent="0.2">
      <c r="B55" s="14" t="s">
        <v>32</v>
      </c>
      <c r="C55" s="43">
        <f>C52*C54</f>
        <v>0</v>
      </c>
      <c r="N55" s="28"/>
      <c r="O55" s="28"/>
    </row>
    <row r="56" spans="2:15" ht="13.5" thickBot="1" x14ac:dyDescent="0.25">
      <c r="B56" s="14"/>
      <c r="C56" s="43"/>
      <c r="N56" s="28"/>
      <c r="O56" s="28"/>
    </row>
    <row r="57" spans="2:15" ht="13.5" thickBot="1" x14ac:dyDescent="0.25">
      <c r="B57" s="8" t="s">
        <v>29</v>
      </c>
      <c r="C57" s="10">
        <f>+SUM(C35,C40,C45,C50,C55)</f>
        <v>0</v>
      </c>
      <c r="D57" s="44"/>
      <c r="E57" s="44"/>
      <c r="F57" s="44"/>
      <c r="N57" s="28"/>
      <c r="O57" s="28"/>
    </row>
    <row r="58" spans="2:15" ht="13.5" thickBot="1" x14ac:dyDescent="0.25">
      <c r="B58" s="14" t="s">
        <v>12</v>
      </c>
      <c r="C58" s="39">
        <f>+C27</f>
        <v>0</v>
      </c>
      <c r="D58" s="13"/>
      <c r="E58" s="44"/>
      <c r="F58" s="44"/>
      <c r="N58" s="28"/>
      <c r="O58" s="28"/>
    </row>
    <row r="59" spans="2:15" ht="13.5" thickBot="1" x14ac:dyDescent="0.25">
      <c r="B59" s="8" t="s">
        <v>24</v>
      </c>
      <c r="C59" s="10">
        <f>-C57*C58</f>
        <v>0</v>
      </c>
      <c r="D59" s="44"/>
      <c r="E59" s="44"/>
      <c r="F59" s="44"/>
      <c r="N59" s="28"/>
      <c r="O59" s="28"/>
    </row>
    <row r="60" spans="2:15" ht="13.5" thickBot="1" x14ac:dyDescent="0.25">
      <c r="D60" s="44"/>
      <c r="E60" s="44"/>
      <c r="F60" s="44"/>
      <c r="N60" s="28"/>
      <c r="O60" s="28"/>
    </row>
    <row r="61" spans="2:15" ht="15" x14ac:dyDescent="0.25">
      <c r="B61" s="45" t="s">
        <v>14</v>
      </c>
      <c r="C61" s="46"/>
      <c r="D61" s="13"/>
      <c r="E61" s="44"/>
      <c r="F61" s="44"/>
      <c r="N61" s="28"/>
      <c r="O61" s="28"/>
    </row>
    <row r="62" spans="2:15" x14ac:dyDescent="0.2">
      <c r="B62" s="11"/>
      <c r="C62" s="40"/>
      <c r="D62" s="44"/>
      <c r="E62" s="44"/>
      <c r="F62" s="44"/>
      <c r="N62" s="28"/>
      <c r="O62" s="28"/>
    </row>
    <row r="63" spans="2:15" ht="14.25" x14ac:dyDescent="0.2">
      <c r="B63" s="7" t="s">
        <v>36</v>
      </c>
      <c r="C63" s="41">
        <v>0</v>
      </c>
      <c r="D63" s="44"/>
      <c r="E63" s="44"/>
      <c r="F63" s="44"/>
      <c r="N63" s="28"/>
      <c r="O63" s="28"/>
    </row>
    <row r="64" spans="2:15" ht="14.25" x14ac:dyDescent="0.2">
      <c r="B64" s="14" t="s">
        <v>3</v>
      </c>
      <c r="C64" s="37"/>
      <c r="D64" s="44"/>
      <c r="E64" s="44"/>
      <c r="F64" s="44"/>
      <c r="N64" s="28"/>
      <c r="O64" s="28"/>
    </row>
    <row r="65" spans="2:15" x14ac:dyDescent="0.2">
      <c r="B65" s="14" t="s">
        <v>2</v>
      </c>
      <c r="C65" s="42">
        <f>IFERROR(VLOOKUP(C64,BarèmeLIR!A:B,2,FALSE),1)</f>
        <v>1</v>
      </c>
      <c r="D65" s="13"/>
      <c r="E65" s="44"/>
      <c r="F65" s="44"/>
      <c r="N65" s="28"/>
      <c r="O65" s="28"/>
    </row>
    <row r="66" spans="2:15" x14ac:dyDescent="0.2">
      <c r="B66" s="14" t="s">
        <v>15</v>
      </c>
      <c r="C66" s="43">
        <f>C63*C65</f>
        <v>0</v>
      </c>
      <c r="D66" s="44"/>
      <c r="E66" s="44"/>
      <c r="F66" s="44"/>
      <c r="N66" s="28"/>
      <c r="O66" s="28"/>
    </row>
    <row r="67" spans="2:15" x14ac:dyDescent="0.2">
      <c r="B67" s="14"/>
      <c r="C67" s="43"/>
      <c r="D67" s="44"/>
      <c r="E67" s="44"/>
      <c r="F67" s="44"/>
      <c r="N67" s="28"/>
      <c r="O67" s="28"/>
    </row>
    <row r="68" spans="2:15" ht="14.25" x14ac:dyDescent="0.2">
      <c r="B68" s="7" t="s">
        <v>36</v>
      </c>
      <c r="C68" s="41">
        <v>0</v>
      </c>
      <c r="D68" s="44"/>
      <c r="E68" s="44"/>
      <c r="F68" s="44"/>
      <c r="N68" s="28"/>
      <c r="O68" s="28"/>
    </row>
    <row r="69" spans="2:15" ht="14.25" x14ac:dyDescent="0.2">
      <c r="B69" s="14" t="s">
        <v>3</v>
      </c>
      <c r="C69" s="37"/>
      <c r="D69" s="44"/>
      <c r="E69" s="44"/>
      <c r="F69" s="44"/>
      <c r="N69" s="28"/>
      <c r="O69" s="28"/>
    </row>
    <row r="70" spans="2:15" x14ac:dyDescent="0.2">
      <c r="B70" s="14" t="s">
        <v>2</v>
      </c>
      <c r="C70" s="42">
        <f>IFERROR(VLOOKUP(C69,BarèmeLIR!A:B,2,FALSE),1)</f>
        <v>1</v>
      </c>
      <c r="D70" s="13"/>
      <c r="E70" s="44"/>
      <c r="F70" s="44"/>
      <c r="N70" s="28"/>
      <c r="O70" s="28"/>
    </row>
    <row r="71" spans="2:15" x14ac:dyDescent="0.2">
      <c r="B71" s="14" t="s">
        <v>15</v>
      </c>
      <c r="C71" s="43">
        <f>C68*C70</f>
        <v>0</v>
      </c>
      <c r="D71" s="44"/>
      <c r="E71" s="44"/>
      <c r="F71" s="44"/>
      <c r="N71" s="28"/>
      <c r="O71" s="28"/>
    </row>
    <row r="72" spans="2:15" x14ac:dyDescent="0.2">
      <c r="B72" s="14"/>
      <c r="C72" s="43"/>
      <c r="D72" s="44"/>
      <c r="E72" s="44"/>
      <c r="F72" s="44"/>
      <c r="N72" s="28"/>
      <c r="O72" s="28"/>
    </row>
    <row r="73" spans="2:15" ht="14.25" x14ac:dyDescent="0.2">
      <c r="B73" s="7" t="s">
        <v>36</v>
      </c>
      <c r="C73" s="41">
        <v>0</v>
      </c>
      <c r="D73" s="44"/>
      <c r="E73" s="44"/>
      <c r="F73" s="44"/>
      <c r="N73" s="28"/>
      <c r="O73" s="28"/>
    </row>
    <row r="74" spans="2:15" ht="14.25" x14ac:dyDescent="0.2">
      <c r="B74" s="14" t="s">
        <v>3</v>
      </c>
      <c r="C74" s="37"/>
      <c r="D74" s="44"/>
      <c r="E74" s="44"/>
      <c r="F74" s="44"/>
      <c r="N74" s="28"/>
      <c r="O74" s="28"/>
    </row>
    <row r="75" spans="2:15" x14ac:dyDescent="0.2">
      <c r="B75" s="14" t="s">
        <v>2</v>
      </c>
      <c r="C75" s="42">
        <f>IFERROR(VLOOKUP(C74,BarèmeLIR!A:B,2,FALSE),1)</f>
        <v>1</v>
      </c>
      <c r="D75" s="13"/>
      <c r="E75" s="44"/>
      <c r="F75" s="44"/>
      <c r="N75" s="28"/>
      <c r="O75" s="28"/>
    </row>
    <row r="76" spans="2:15" x14ac:dyDescent="0.2">
      <c r="B76" s="14" t="s">
        <v>15</v>
      </c>
      <c r="C76" s="43">
        <f>C73*C75</f>
        <v>0</v>
      </c>
      <c r="D76" s="44"/>
      <c r="E76" s="44"/>
      <c r="F76" s="44"/>
      <c r="N76" s="28"/>
      <c r="O76" s="28"/>
    </row>
    <row r="77" spans="2:15" x14ac:dyDescent="0.2">
      <c r="B77" s="14"/>
      <c r="C77" s="43"/>
      <c r="D77" s="44"/>
      <c r="E77" s="44"/>
      <c r="F77" s="44"/>
      <c r="N77" s="28"/>
      <c r="O77" s="28"/>
    </row>
    <row r="78" spans="2:15" ht="14.25" x14ac:dyDescent="0.2">
      <c r="B78" s="7" t="s">
        <v>36</v>
      </c>
      <c r="C78" s="41">
        <v>0</v>
      </c>
      <c r="D78" s="44"/>
      <c r="E78" s="44"/>
      <c r="F78" s="44"/>
      <c r="N78" s="28"/>
      <c r="O78" s="28"/>
    </row>
    <row r="79" spans="2:15" ht="14.25" x14ac:dyDescent="0.2">
      <c r="B79" s="14" t="s">
        <v>3</v>
      </c>
      <c r="C79" s="37"/>
      <c r="D79" s="44"/>
      <c r="E79" s="44"/>
      <c r="F79" s="44"/>
      <c r="N79" s="28"/>
      <c r="O79" s="28"/>
    </row>
    <row r="80" spans="2:15" x14ac:dyDescent="0.2">
      <c r="B80" s="14" t="s">
        <v>2</v>
      </c>
      <c r="C80" s="42">
        <f>IFERROR(VLOOKUP(C79,BarèmeLIR!A:B,2,FALSE),1)</f>
        <v>1</v>
      </c>
      <c r="D80" s="13"/>
      <c r="E80" s="44"/>
      <c r="F80" s="44"/>
      <c r="N80" s="28"/>
      <c r="O80" s="28"/>
    </row>
    <row r="81" spans="2:15" x14ac:dyDescent="0.2">
      <c r="B81" s="14" t="s">
        <v>15</v>
      </c>
      <c r="C81" s="43">
        <f>C78*C80</f>
        <v>0</v>
      </c>
      <c r="D81" s="44"/>
      <c r="E81" s="44"/>
      <c r="F81" s="44"/>
      <c r="N81" s="28"/>
      <c r="O81" s="28"/>
    </row>
    <row r="82" spans="2:15" x14ac:dyDescent="0.2">
      <c r="B82" s="14"/>
      <c r="C82" s="43"/>
      <c r="D82" s="44"/>
      <c r="E82" s="44"/>
      <c r="F82" s="44"/>
      <c r="N82" s="28"/>
      <c r="O82" s="28"/>
    </row>
    <row r="83" spans="2:15" ht="14.25" x14ac:dyDescent="0.2">
      <c r="B83" s="7" t="s">
        <v>36</v>
      </c>
      <c r="C83" s="41">
        <v>0</v>
      </c>
      <c r="D83" s="44"/>
      <c r="E83" s="44"/>
      <c r="F83" s="44"/>
      <c r="N83" s="28"/>
      <c r="O83" s="28"/>
    </row>
    <row r="84" spans="2:15" ht="14.25" x14ac:dyDescent="0.2">
      <c r="B84" s="14" t="s">
        <v>3</v>
      </c>
      <c r="C84" s="37"/>
      <c r="D84" s="44"/>
      <c r="E84" s="44"/>
      <c r="F84" s="44"/>
      <c r="N84" s="28"/>
      <c r="O84" s="28"/>
    </row>
    <row r="85" spans="2:15" x14ac:dyDescent="0.2">
      <c r="B85" s="14" t="s">
        <v>2</v>
      </c>
      <c r="C85" s="42">
        <f>IFERROR(VLOOKUP(C84,BarèmeLIR!A:B,2,FALSE),1)</f>
        <v>1</v>
      </c>
      <c r="D85" s="13"/>
      <c r="E85" s="44"/>
      <c r="F85" s="44"/>
      <c r="N85" s="28"/>
      <c r="O85" s="28"/>
    </row>
    <row r="86" spans="2:15" x14ac:dyDescent="0.2">
      <c r="B86" s="14" t="s">
        <v>15</v>
      </c>
      <c r="C86" s="43">
        <f>C83*C85</f>
        <v>0</v>
      </c>
      <c r="D86" s="44"/>
      <c r="E86" s="44"/>
      <c r="F86" s="44"/>
      <c r="N86" s="28"/>
      <c r="O86" s="28"/>
    </row>
    <row r="87" spans="2:15" ht="13.5" thickBot="1" x14ac:dyDescent="0.25">
      <c r="B87" s="14"/>
      <c r="C87" s="43"/>
      <c r="D87" s="44"/>
      <c r="E87" s="44"/>
      <c r="F87" s="44"/>
      <c r="N87" s="28"/>
      <c r="O87" s="28"/>
    </row>
    <row r="88" spans="2:15" ht="13.5" thickBot="1" x14ac:dyDescent="0.25">
      <c r="B88" s="6" t="s">
        <v>15</v>
      </c>
      <c r="C88" s="10">
        <f>+C71+C66+C76+C81+C86</f>
        <v>0</v>
      </c>
      <c r="D88" s="44"/>
      <c r="E88" s="44"/>
      <c r="F88" s="44"/>
      <c r="N88" s="28"/>
      <c r="O88" s="28"/>
    </row>
    <row r="89" spans="2:15" ht="13.5" thickBot="1" x14ac:dyDescent="0.25">
      <c r="D89" s="44"/>
      <c r="E89" s="44"/>
      <c r="F89" s="44"/>
      <c r="N89" s="28"/>
      <c r="O89" s="28"/>
    </row>
    <row r="90" spans="2:15" ht="13.5" thickBot="1" x14ac:dyDescent="0.25">
      <c r="B90" s="4" t="s">
        <v>25</v>
      </c>
      <c r="C90" s="10">
        <f>+SUM(C57,C24)</f>
        <v>0</v>
      </c>
      <c r="D90" s="44"/>
      <c r="E90" s="44"/>
      <c r="F90" s="44"/>
      <c r="N90" s="28"/>
      <c r="O90" s="28"/>
    </row>
    <row r="91" spans="2:15" ht="13.5" thickBot="1" x14ac:dyDescent="0.25">
      <c r="B91" s="23" t="s">
        <v>33</v>
      </c>
      <c r="C91" s="24">
        <f>+(C16+C11)*C23</f>
        <v>0</v>
      </c>
      <c r="D91" s="44"/>
      <c r="E91" s="44"/>
      <c r="F91" s="44"/>
      <c r="N91" s="28"/>
      <c r="O91" s="28"/>
    </row>
    <row r="92" spans="2:15" ht="13.5" thickBot="1" x14ac:dyDescent="0.25">
      <c r="B92" s="23" t="s">
        <v>34</v>
      </c>
      <c r="C92" s="24">
        <f>+C90-(C11+C16)*C23</f>
        <v>0</v>
      </c>
      <c r="D92" s="44"/>
      <c r="E92" s="44"/>
      <c r="F92" s="44"/>
      <c r="N92" s="28"/>
      <c r="O92" s="28"/>
    </row>
    <row r="93" spans="2:15" ht="13.5" thickBot="1" x14ac:dyDescent="0.25">
      <c r="D93" s="44"/>
      <c r="E93" s="44"/>
      <c r="F93" s="44"/>
      <c r="N93" s="28"/>
      <c r="O93" s="28"/>
    </row>
    <row r="94" spans="2:15" ht="13.5" thickBot="1" x14ac:dyDescent="0.25">
      <c r="B94" s="4" t="s">
        <v>26</v>
      </c>
      <c r="C94" s="10">
        <f>+MIN(C59+C28+C88,0)</f>
        <v>0</v>
      </c>
      <c r="D94" s="44"/>
      <c r="E94" s="44"/>
      <c r="F94" s="44"/>
      <c r="N94" s="28"/>
      <c r="O94" s="28"/>
    </row>
    <row r="95" spans="2:15" ht="13.5" thickBot="1" x14ac:dyDescent="0.25">
      <c r="D95" s="44"/>
      <c r="E95" s="44"/>
      <c r="F95" s="44"/>
      <c r="N95" s="28"/>
      <c r="O95" s="28"/>
    </row>
    <row r="96" spans="2:15" ht="13.5" thickBot="1" x14ac:dyDescent="0.25">
      <c r="B96" s="4" t="s">
        <v>9</v>
      </c>
      <c r="C96" s="10">
        <f>+C90+C94</f>
        <v>0</v>
      </c>
      <c r="D96" s="44"/>
      <c r="E96" s="44"/>
      <c r="F96" s="44"/>
      <c r="N96" s="28"/>
      <c r="O96" s="28"/>
    </row>
    <row r="97" spans="2:15" ht="13.5" thickBot="1" x14ac:dyDescent="0.25">
      <c r="B97" s="4" t="s">
        <v>6</v>
      </c>
      <c r="C97" s="22">
        <f>+C96*5%/12</f>
        <v>0</v>
      </c>
      <c r="D97" s="44"/>
      <c r="E97" s="44"/>
      <c r="F97" s="44"/>
      <c r="N97" s="28"/>
      <c r="O97" s="28"/>
    </row>
    <row r="98" spans="2:15" x14ac:dyDescent="0.2">
      <c r="D98" s="44"/>
      <c r="E98" s="44"/>
      <c r="F98" s="44"/>
      <c r="N98" s="28"/>
      <c r="O98" s="28"/>
    </row>
    <row r="99" spans="2:15" x14ac:dyDescent="0.2">
      <c r="D99" s="44"/>
      <c r="E99" s="44"/>
      <c r="F99" s="44"/>
      <c r="N99" s="28"/>
      <c r="O99" s="28"/>
    </row>
    <row r="100" spans="2:15" x14ac:dyDescent="0.2">
      <c r="D100" s="44"/>
      <c r="E100" s="44"/>
      <c r="F100" s="44"/>
      <c r="N100" s="28"/>
      <c r="O100" s="28"/>
    </row>
    <row r="101" spans="2:15" x14ac:dyDescent="0.2">
      <c r="D101" s="44"/>
      <c r="E101" s="44"/>
      <c r="F101" s="44"/>
      <c r="N101" s="28"/>
      <c r="O101" s="28"/>
    </row>
    <row r="103" spans="2:15" ht="14.25" customHeight="1" x14ac:dyDescent="0.2"/>
  </sheetData>
  <sheetProtection algorithmName="SHA-512" hashValue="fCcZ3cURitt9pMFxFziSRnjCNE5PN3VK67uw06ZHm9DOoV9oOVCXurPpVc9sqYDxbeB+V0xpiUaF0l/Yg7bOZQ==" saltValue="bfNEk/4vnNY4YMuyrKoxGw==" spinCount="100000" sheet="1" objects="1" scenarios="1"/>
  <protectedRanges>
    <protectedRange sqref="C4" name="Date location"/>
    <protectedRange sqref="C64 C69 C74 C79 C84" name="Travaux entretien et réparation"/>
    <protectedRange sqref="C32:C33 C37:C38 C42:C43 C47:C48 C52:C53 C63 C68 C73 C78 C83" name="Travaux amélioration"/>
    <protectedRange sqref="C21:C22" name="Date acquisition ou construction"/>
    <protectedRange sqref="C15:C18" name="Frais accessoires"/>
    <protectedRange sqref="C11:C13" name="Valeur acquisition"/>
    <protectedRange sqref="C8" name="Valeur terrain"/>
  </protectedRanges>
  <mergeCells count="3">
    <mergeCell ref="B6:C6"/>
    <mergeCell ref="B30:C30"/>
    <mergeCell ref="B61:C61"/>
  </mergeCells>
  <pageMargins left="0.74803149606299213" right="0.74803149606299213" top="0.59055118110236227" bottom="0.59055118110236227" header="0.31496062992125984" footer="0.31496062992125984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List!$A$2:$A$3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2"/>
  <sheetViews>
    <sheetView showGridLines="0" workbookViewId="0">
      <pane ySplit="1" topLeftCell="A2" activePane="bottomLeft" state="frozen"/>
      <selection pane="bottomLeft" activeCell="D37" sqref="D37:D38"/>
    </sheetView>
  </sheetViews>
  <sheetFormatPr defaultRowHeight="12.75" outlineLevelRow="1" x14ac:dyDescent="0.2"/>
  <cols>
    <col min="1" max="2" width="20.28515625" style="18" customWidth="1"/>
  </cols>
  <sheetData>
    <row r="1" spans="1:2" x14ac:dyDescent="0.2">
      <c r="A1" s="16" t="s">
        <v>10</v>
      </c>
      <c r="B1" s="19" t="s">
        <v>11</v>
      </c>
    </row>
    <row r="2" spans="1:2" x14ac:dyDescent="0.2">
      <c r="A2" s="17" t="s">
        <v>41</v>
      </c>
      <c r="B2" s="47">
        <v>195.42</v>
      </c>
    </row>
    <row r="3" spans="1:2" x14ac:dyDescent="0.2">
      <c r="A3" s="17">
        <v>1919</v>
      </c>
      <c r="B3" s="47">
        <v>88.84</v>
      </c>
    </row>
    <row r="4" spans="1:2" x14ac:dyDescent="0.2">
      <c r="A4" s="17">
        <v>1920</v>
      </c>
      <c r="B4" s="47">
        <v>47.55</v>
      </c>
    </row>
    <row r="5" spans="1:2" x14ac:dyDescent="0.2">
      <c r="A5" s="17">
        <v>1921</v>
      </c>
      <c r="B5" s="47">
        <v>48.66</v>
      </c>
    </row>
    <row r="6" spans="1:2" x14ac:dyDescent="0.2">
      <c r="A6" s="17">
        <v>1922</v>
      </c>
      <c r="B6" s="47">
        <v>52.22</v>
      </c>
    </row>
    <row r="7" spans="1:2" x14ac:dyDescent="0.2">
      <c r="A7" s="17">
        <v>1923</v>
      </c>
      <c r="B7" s="47">
        <v>44.14</v>
      </c>
    </row>
    <row r="8" spans="1:2" x14ac:dyDescent="0.2">
      <c r="A8" s="17">
        <v>1924</v>
      </c>
      <c r="B8" s="47">
        <v>39.31</v>
      </c>
    </row>
    <row r="9" spans="1:2" x14ac:dyDescent="0.2">
      <c r="A9" s="17">
        <v>1925</v>
      </c>
      <c r="B9" s="47">
        <v>37.56</v>
      </c>
    </row>
    <row r="10" spans="1:2" x14ac:dyDescent="0.2">
      <c r="A10" s="17">
        <v>1926</v>
      </c>
      <c r="B10" s="47">
        <v>31.7</v>
      </c>
    </row>
    <row r="11" spans="1:2" x14ac:dyDescent="0.2">
      <c r="A11" s="17">
        <v>1927</v>
      </c>
      <c r="B11" s="47">
        <v>25.12</v>
      </c>
    </row>
    <row r="12" spans="1:2" x14ac:dyDescent="0.2">
      <c r="A12" s="17">
        <v>1928</v>
      </c>
      <c r="B12" s="47">
        <v>24.09</v>
      </c>
    </row>
    <row r="13" spans="1:2" x14ac:dyDescent="0.2">
      <c r="A13" s="17">
        <v>1929</v>
      </c>
      <c r="B13" s="47">
        <v>22.43</v>
      </c>
    </row>
    <row r="14" spans="1:2" x14ac:dyDescent="0.2">
      <c r="A14" s="17">
        <v>1930</v>
      </c>
      <c r="B14" s="47">
        <v>22.03</v>
      </c>
    </row>
    <row r="15" spans="1:2" x14ac:dyDescent="0.2">
      <c r="A15" s="17">
        <v>1931</v>
      </c>
      <c r="B15" s="47">
        <v>24.57</v>
      </c>
    </row>
    <row r="16" spans="1:2" x14ac:dyDescent="0.2">
      <c r="A16" s="17">
        <v>1932</v>
      </c>
      <c r="B16" s="47">
        <v>28.29</v>
      </c>
    </row>
    <row r="17" spans="1:2" x14ac:dyDescent="0.2">
      <c r="A17" s="17">
        <v>1933</v>
      </c>
      <c r="B17" s="47">
        <v>28.45</v>
      </c>
    </row>
    <row r="18" spans="1:2" x14ac:dyDescent="0.2">
      <c r="A18" s="17">
        <v>1934</v>
      </c>
      <c r="B18" s="47">
        <v>29.56</v>
      </c>
    </row>
    <row r="19" spans="1:2" x14ac:dyDescent="0.2">
      <c r="A19" s="17">
        <v>1935</v>
      </c>
      <c r="B19" s="47">
        <v>30.11</v>
      </c>
    </row>
    <row r="20" spans="1:2" x14ac:dyDescent="0.2">
      <c r="A20" s="17">
        <v>1936</v>
      </c>
      <c r="B20" s="47">
        <v>29.96</v>
      </c>
    </row>
    <row r="21" spans="1:2" x14ac:dyDescent="0.2">
      <c r="A21" s="17">
        <v>1937</v>
      </c>
      <c r="B21" s="47">
        <v>28.37</v>
      </c>
    </row>
    <row r="22" spans="1:2" x14ac:dyDescent="0.2">
      <c r="A22" s="17">
        <v>1938</v>
      </c>
      <c r="B22" s="47">
        <v>27.58</v>
      </c>
    </row>
    <row r="23" spans="1:2" x14ac:dyDescent="0.2">
      <c r="A23" s="17">
        <v>1939</v>
      </c>
      <c r="B23" s="47">
        <v>27.66</v>
      </c>
    </row>
    <row r="24" spans="1:2" x14ac:dyDescent="0.2">
      <c r="A24" s="17">
        <v>1940</v>
      </c>
      <c r="B24" s="47">
        <v>25.44</v>
      </c>
    </row>
    <row r="25" spans="1:2" x14ac:dyDescent="0.2">
      <c r="A25" s="17">
        <v>1941</v>
      </c>
      <c r="B25" s="47">
        <v>16.399999999999999</v>
      </c>
    </row>
    <row r="26" spans="1:2" x14ac:dyDescent="0.2">
      <c r="A26" s="17">
        <v>1942</v>
      </c>
      <c r="B26" s="47">
        <v>16.399999999999999</v>
      </c>
    </row>
    <row r="27" spans="1:2" x14ac:dyDescent="0.2">
      <c r="A27" s="17">
        <v>1943</v>
      </c>
      <c r="B27" s="47">
        <v>16.399999999999999</v>
      </c>
    </row>
    <row r="28" spans="1:2" x14ac:dyDescent="0.2">
      <c r="A28" s="17">
        <v>1944</v>
      </c>
      <c r="B28" s="47">
        <v>16.399999999999999</v>
      </c>
    </row>
    <row r="29" spans="1:2" x14ac:dyDescent="0.2">
      <c r="A29" s="17">
        <v>1945</v>
      </c>
      <c r="B29" s="47">
        <v>13.08</v>
      </c>
    </row>
    <row r="30" spans="1:2" x14ac:dyDescent="0.2">
      <c r="A30" s="17">
        <v>1946</v>
      </c>
      <c r="B30" s="47">
        <v>10.38</v>
      </c>
    </row>
    <row r="31" spans="1:2" x14ac:dyDescent="0.2">
      <c r="A31" s="17">
        <v>1947</v>
      </c>
      <c r="B31" s="47">
        <v>9.99</v>
      </c>
    </row>
    <row r="32" spans="1:2" x14ac:dyDescent="0.2">
      <c r="A32" s="17">
        <v>1948</v>
      </c>
      <c r="B32" s="47">
        <v>9.35</v>
      </c>
    </row>
    <row r="33" spans="1:2" x14ac:dyDescent="0.2">
      <c r="A33" s="17">
        <v>1949</v>
      </c>
      <c r="B33" s="47">
        <v>8.8800000000000008</v>
      </c>
    </row>
    <row r="34" spans="1:2" outlineLevel="1" x14ac:dyDescent="0.2">
      <c r="A34" s="17">
        <v>1950</v>
      </c>
      <c r="B34" s="47">
        <v>8.56</v>
      </c>
    </row>
    <row r="35" spans="1:2" outlineLevel="1" x14ac:dyDescent="0.2">
      <c r="A35" s="17">
        <v>1951</v>
      </c>
      <c r="B35" s="47">
        <v>7.92</v>
      </c>
    </row>
    <row r="36" spans="1:2" outlineLevel="1" x14ac:dyDescent="0.2">
      <c r="A36" s="17">
        <v>1952</v>
      </c>
      <c r="B36" s="47">
        <v>7.79</v>
      </c>
    </row>
    <row r="37" spans="1:2" outlineLevel="1" x14ac:dyDescent="0.2">
      <c r="A37" s="17">
        <v>1953</v>
      </c>
      <c r="B37" s="47">
        <v>7.81</v>
      </c>
    </row>
    <row r="38" spans="1:2" outlineLevel="1" x14ac:dyDescent="0.2">
      <c r="A38" s="17">
        <v>1954</v>
      </c>
      <c r="B38" s="47">
        <v>7.73</v>
      </c>
    </row>
    <row r="39" spans="1:2" outlineLevel="1" x14ac:dyDescent="0.2">
      <c r="A39" s="17">
        <v>1955</v>
      </c>
      <c r="B39" s="47">
        <v>7.74</v>
      </c>
    </row>
    <row r="40" spans="1:2" outlineLevel="1" x14ac:dyDescent="0.2">
      <c r="A40" s="17">
        <v>1956</v>
      </c>
      <c r="B40" s="47">
        <v>7.7</v>
      </c>
    </row>
    <row r="41" spans="1:2" outlineLevel="1" x14ac:dyDescent="0.2">
      <c r="A41" s="17">
        <v>1957</v>
      </c>
      <c r="B41" s="47">
        <v>7.36</v>
      </c>
    </row>
    <row r="42" spans="1:2" outlineLevel="1" x14ac:dyDescent="0.2">
      <c r="A42" s="17">
        <v>1958</v>
      </c>
      <c r="B42" s="47">
        <v>7.31</v>
      </c>
    </row>
    <row r="43" spans="1:2" outlineLevel="1" x14ac:dyDescent="0.2">
      <c r="A43" s="17">
        <v>1959</v>
      </c>
      <c r="B43" s="47">
        <v>7.28</v>
      </c>
    </row>
    <row r="44" spans="1:2" outlineLevel="1" x14ac:dyDescent="0.2">
      <c r="A44" s="17">
        <v>1960</v>
      </c>
      <c r="B44" s="47">
        <v>7.26</v>
      </c>
    </row>
    <row r="45" spans="1:2" outlineLevel="1" x14ac:dyDescent="0.2">
      <c r="A45" s="17">
        <v>1961</v>
      </c>
      <c r="B45" s="47">
        <v>7.21</v>
      </c>
    </row>
    <row r="46" spans="1:2" outlineLevel="1" x14ac:dyDescent="0.2">
      <c r="A46" s="17">
        <v>1962</v>
      </c>
      <c r="B46" s="47">
        <v>7.15</v>
      </c>
    </row>
    <row r="47" spans="1:2" outlineLevel="1" x14ac:dyDescent="0.2">
      <c r="A47" s="17">
        <v>1963</v>
      </c>
      <c r="B47" s="47">
        <v>6.95</v>
      </c>
    </row>
    <row r="48" spans="1:2" outlineLevel="1" x14ac:dyDescent="0.2">
      <c r="A48" s="17">
        <v>1964</v>
      </c>
      <c r="B48" s="47">
        <v>6.74</v>
      </c>
    </row>
    <row r="49" spans="1:3" outlineLevel="1" x14ac:dyDescent="0.2">
      <c r="A49" s="17">
        <v>1965</v>
      </c>
      <c r="B49" s="47">
        <v>6.52</v>
      </c>
    </row>
    <row r="50" spans="1:3" outlineLevel="1" x14ac:dyDescent="0.2">
      <c r="A50" s="17">
        <v>1966</v>
      </c>
      <c r="B50" s="47">
        <v>6.36</v>
      </c>
    </row>
    <row r="51" spans="1:3" outlineLevel="1" x14ac:dyDescent="0.2">
      <c r="A51" s="17">
        <v>1967</v>
      </c>
      <c r="B51" s="47">
        <v>6.21</v>
      </c>
    </row>
    <row r="52" spans="1:3" outlineLevel="1" x14ac:dyDescent="0.2">
      <c r="A52" s="17">
        <v>1968</v>
      </c>
      <c r="B52" s="47">
        <v>6.02</v>
      </c>
    </row>
    <row r="53" spans="1:3" outlineLevel="1" x14ac:dyDescent="0.2">
      <c r="A53" s="17">
        <v>1969</v>
      </c>
      <c r="B53" s="47">
        <v>5.89</v>
      </c>
      <c r="C53" s="2"/>
    </row>
    <row r="54" spans="1:3" outlineLevel="1" x14ac:dyDescent="0.2">
      <c r="A54" s="17">
        <v>1970</v>
      </c>
      <c r="B54" s="47">
        <v>5.62</v>
      </c>
      <c r="C54" s="2"/>
    </row>
    <row r="55" spans="1:3" outlineLevel="1" x14ac:dyDescent="0.2">
      <c r="A55" s="17">
        <v>1971</v>
      </c>
      <c r="B55" s="47">
        <v>5.37</v>
      </c>
    </row>
    <row r="56" spans="1:3" outlineLevel="1" x14ac:dyDescent="0.2">
      <c r="A56" s="17">
        <v>1972</v>
      </c>
      <c r="B56" s="47">
        <v>5.1100000000000003</v>
      </c>
    </row>
    <row r="57" spans="1:3" outlineLevel="1" x14ac:dyDescent="0.2">
      <c r="A57" s="17">
        <v>1973</v>
      </c>
      <c r="B57" s="47">
        <v>4.82</v>
      </c>
    </row>
    <row r="58" spans="1:3" outlineLevel="1" x14ac:dyDescent="0.2">
      <c r="A58" s="17">
        <v>1974</v>
      </c>
      <c r="B58" s="47">
        <v>4.4000000000000004</v>
      </c>
    </row>
    <row r="59" spans="1:3" outlineLevel="1" x14ac:dyDescent="0.2">
      <c r="A59" s="17">
        <v>1975</v>
      </c>
      <c r="B59" s="47">
        <v>3.97</v>
      </c>
    </row>
    <row r="60" spans="1:3" outlineLevel="1" x14ac:dyDescent="0.2">
      <c r="A60" s="17">
        <v>1976</v>
      </c>
      <c r="B60" s="47">
        <v>3.62</v>
      </c>
    </row>
    <row r="61" spans="1:3" outlineLevel="1" x14ac:dyDescent="0.2">
      <c r="A61" s="17">
        <v>1977</v>
      </c>
      <c r="B61" s="47">
        <v>3.39</v>
      </c>
    </row>
    <row r="62" spans="1:3" outlineLevel="1" x14ac:dyDescent="0.2">
      <c r="A62" s="17">
        <v>1978</v>
      </c>
      <c r="B62" s="47">
        <v>3.29</v>
      </c>
    </row>
    <row r="63" spans="1:3" outlineLevel="1" x14ac:dyDescent="0.2">
      <c r="A63" s="17">
        <v>1979</v>
      </c>
      <c r="B63" s="47">
        <v>2.14</v>
      </c>
    </row>
    <row r="64" spans="1:3" outlineLevel="1" x14ac:dyDescent="0.2">
      <c r="A64" s="17">
        <v>1980</v>
      </c>
      <c r="B64" s="47">
        <v>2.96</v>
      </c>
    </row>
    <row r="65" spans="1:3" outlineLevel="1" x14ac:dyDescent="0.2">
      <c r="A65" s="17">
        <v>1981</v>
      </c>
      <c r="B65" s="47">
        <v>2.74</v>
      </c>
    </row>
    <row r="66" spans="1:3" outlineLevel="1" x14ac:dyDescent="0.2">
      <c r="A66" s="17">
        <v>1982</v>
      </c>
      <c r="B66" s="47">
        <v>2.5</v>
      </c>
    </row>
    <row r="67" spans="1:3" outlineLevel="1" x14ac:dyDescent="0.2">
      <c r="A67" s="17">
        <v>1983</v>
      </c>
      <c r="B67" s="47">
        <v>2.2999999999999998</v>
      </c>
    </row>
    <row r="68" spans="1:3" outlineLevel="1" x14ac:dyDescent="0.2">
      <c r="A68" s="17">
        <v>1984</v>
      </c>
      <c r="B68" s="47">
        <v>2.1800000000000002</v>
      </c>
    </row>
    <row r="69" spans="1:3" outlineLevel="1" x14ac:dyDescent="0.2">
      <c r="A69" s="17">
        <v>1985</v>
      </c>
      <c r="B69" s="47">
        <v>2.12</v>
      </c>
    </row>
    <row r="70" spans="1:3" outlineLevel="1" x14ac:dyDescent="0.2">
      <c r="A70" s="17">
        <v>1986</v>
      </c>
      <c r="B70" s="47">
        <v>2.11</v>
      </c>
    </row>
    <row r="71" spans="1:3" outlineLevel="1" x14ac:dyDescent="0.2">
      <c r="A71" s="17">
        <v>1987</v>
      </c>
      <c r="B71" s="47">
        <v>2.11</v>
      </c>
    </row>
    <row r="72" spans="1:3" outlineLevel="1" x14ac:dyDescent="0.2">
      <c r="A72" s="17">
        <v>1988</v>
      </c>
      <c r="B72" s="47">
        <v>2.08</v>
      </c>
    </row>
    <row r="73" spans="1:3" outlineLevel="1" x14ac:dyDescent="0.2">
      <c r="A73" s="17">
        <v>1989</v>
      </c>
      <c r="B73" s="47">
        <v>2.0099999999999998</v>
      </c>
    </row>
    <row r="74" spans="1:3" outlineLevel="1" x14ac:dyDescent="0.2">
      <c r="A74" s="17">
        <v>1990</v>
      </c>
      <c r="B74" s="47">
        <v>1.94</v>
      </c>
    </row>
    <row r="75" spans="1:3" outlineLevel="1" x14ac:dyDescent="0.2">
      <c r="A75" s="17">
        <v>1991</v>
      </c>
      <c r="B75" s="47">
        <v>1.88</v>
      </c>
    </row>
    <row r="76" spans="1:3" outlineLevel="1" x14ac:dyDescent="0.2">
      <c r="A76" s="17">
        <v>1992</v>
      </c>
      <c r="B76" s="47">
        <v>1.82</v>
      </c>
    </row>
    <row r="77" spans="1:3" outlineLevel="1" x14ac:dyDescent="0.2">
      <c r="A77" s="17">
        <v>1993</v>
      </c>
      <c r="B77" s="47">
        <v>1.76</v>
      </c>
    </row>
    <row r="78" spans="1:3" outlineLevel="1" x14ac:dyDescent="0.2">
      <c r="A78" s="17">
        <v>1994</v>
      </c>
      <c r="B78" s="47">
        <v>1.72</v>
      </c>
      <c r="C78" s="2"/>
    </row>
    <row r="79" spans="1:3" outlineLevel="1" x14ac:dyDescent="0.2">
      <c r="A79" s="17">
        <v>1995</v>
      </c>
      <c r="B79" s="47">
        <v>1.69</v>
      </c>
      <c r="C79" s="2"/>
    </row>
    <row r="80" spans="1:3" outlineLevel="1" x14ac:dyDescent="0.2">
      <c r="A80" s="17">
        <v>1996</v>
      </c>
      <c r="B80" s="47">
        <v>1.67</v>
      </c>
      <c r="C80" s="2"/>
    </row>
    <row r="81" spans="1:2" outlineLevel="1" x14ac:dyDescent="0.2">
      <c r="A81" s="17">
        <v>1997</v>
      </c>
      <c r="B81" s="47">
        <v>1.64</v>
      </c>
    </row>
    <row r="82" spans="1:2" outlineLevel="1" x14ac:dyDescent="0.2">
      <c r="A82" s="17">
        <v>1998</v>
      </c>
      <c r="B82" s="47">
        <v>1.63</v>
      </c>
    </row>
    <row r="83" spans="1:2" outlineLevel="1" x14ac:dyDescent="0.2">
      <c r="A83" s="17">
        <v>1999</v>
      </c>
      <c r="B83" s="47">
        <v>1.61</v>
      </c>
    </row>
    <row r="84" spans="1:2" outlineLevel="1" x14ac:dyDescent="0.2">
      <c r="A84" s="17">
        <v>2000</v>
      </c>
      <c r="B84" s="47">
        <v>1.56</v>
      </c>
    </row>
    <row r="85" spans="1:2" outlineLevel="1" x14ac:dyDescent="0.2">
      <c r="A85" s="17">
        <v>2001</v>
      </c>
      <c r="B85" s="47">
        <v>1.52</v>
      </c>
    </row>
    <row r="86" spans="1:2" outlineLevel="1" x14ac:dyDescent="0.2">
      <c r="A86" s="17">
        <v>2002</v>
      </c>
      <c r="B86" s="47">
        <v>1.49</v>
      </c>
    </row>
    <row r="87" spans="1:2" outlineLevel="1" x14ac:dyDescent="0.2">
      <c r="A87" s="17">
        <v>2003</v>
      </c>
      <c r="B87" s="47">
        <v>1.46</v>
      </c>
    </row>
    <row r="88" spans="1:2" outlineLevel="1" x14ac:dyDescent="0.2">
      <c r="A88" s="17">
        <v>2004</v>
      </c>
      <c r="B88" s="47">
        <v>1.43</v>
      </c>
    </row>
    <row r="89" spans="1:2" outlineLevel="1" x14ac:dyDescent="0.2">
      <c r="A89" s="17">
        <v>2005</v>
      </c>
      <c r="B89" s="47">
        <v>1.4</v>
      </c>
    </row>
    <row r="90" spans="1:2" outlineLevel="1" x14ac:dyDescent="0.2">
      <c r="A90" s="17">
        <v>2006</v>
      </c>
      <c r="B90" s="47">
        <v>1.36</v>
      </c>
    </row>
    <row r="91" spans="1:2" outlineLevel="1" x14ac:dyDescent="0.2">
      <c r="A91" s="17">
        <v>2007</v>
      </c>
      <c r="B91" s="47">
        <v>1.33</v>
      </c>
    </row>
    <row r="92" spans="1:2" outlineLevel="1" x14ac:dyDescent="0.2">
      <c r="A92" s="17">
        <v>2008</v>
      </c>
      <c r="B92" s="47">
        <v>1.29</v>
      </c>
    </row>
    <row r="93" spans="1:2" outlineLevel="1" x14ac:dyDescent="0.2">
      <c r="A93" s="17">
        <v>2009</v>
      </c>
      <c r="B93" s="47">
        <v>1.28</v>
      </c>
    </row>
    <row r="94" spans="1:2" outlineLevel="1" x14ac:dyDescent="0.2">
      <c r="A94" s="17">
        <v>2010</v>
      </c>
      <c r="B94" s="47">
        <v>1.26</v>
      </c>
    </row>
    <row r="95" spans="1:2" outlineLevel="1" x14ac:dyDescent="0.2">
      <c r="A95" s="17">
        <v>2011</v>
      </c>
      <c r="B95" s="47">
        <v>1.22</v>
      </c>
    </row>
    <row r="96" spans="1:2" outlineLevel="1" x14ac:dyDescent="0.2">
      <c r="A96" s="17">
        <v>2012</v>
      </c>
      <c r="B96" s="47">
        <v>1.18</v>
      </c>
    </row>
    <row r="97" spans="1:2" outlineLevel="1" x14ac:dyDescent="0.2">
      <c r="A97" s="17">
        <v>2013</v>
      </c>
      <c r="B97" s="47">
        <v>1.1599999999999999</v>
      </c>
    </row>
    <row r="98" spans="1:2" outlineLevel="1" x14ac:dyDescent="0.2">
      <c r="A98" s="17">
        <v>2014</v>
      </c>
      <c r="B98" s="47">
        <v>1.1599999999999999</v>
      </c>
    </row>
    <row r="99" spans="1:2" outlineLevel="1" x14ac:dyDescent="0.2">
      <c r="A99" s="17">
        <v>2015</v>
      </c>
      <c r="B99" s="47">
        <v>1.1499999999999999</v>
      </c>
    </row>
    <row r="100" spans="1:2" outlineLevel="1" x14ac:dyDescent="0.2">
      <c r="A100" s="17">
        <v>2016</v>
      </c>
      <c r="B100" s="47">
        <v>1.1499999999999999</v>
      </c>
    </row>
    <row r="101" spans="1:2" outlineLevel="1" x14ac:dyDescent="0.2">
      <c r="A101" s="17">
        <v>2017</v>
      </c>
      <c r="B101" s="47">
        <v>1.1299999999999999</v>
      </c>
    </row>
    <row r="102" spans="1:2" outlineLevel="1" x14ac:dyDescent="0.2">
      <c r="A102" s="17">
        <v>2018</v>
      </c>
      <c r="B102" s="47">
        <v>1.1100000000000001</v>
      </c>
    </row>
    <row r="103" spans="1:2" outlineLevel="1" x14ac:dyDescent="0.2">
      <c r="A103" s="17">
        <v>2019</v>
      </c>
      <c r="B103" s="48">
        <v>1.0900000000000001</v>
      </c>
    </row>
    <row r="104" spans="1:2" outlineLevel="1" x14ac:dyDescent="0.2">
      <c r="A104" s="17">
        <v>2020</v>
      </c>
      <c r="B104" s="48">
        <v>1.0900000000000001</v>
      </c>
    </row>
    <row r="105" spans="1:2" outlineLevel="1" x14ac:dyDescent="0.2">
      <c r="A105" s="17">
        <v>2021</v>
      </c>
      <c r="B105" s="48">
        <v>1.06</v>
      </c>
    </row>
    <row r="106" spans="1:2" outlineLevel="1" x14ac:dyDescent="0.2">
      <c r="A106" s="17">
        <v>2022</v>
      </c>
      <c r="B106" s="48">
        <v>1</v>
      </c>
    </row>
    <row r="107" spans="1:2" outlineLevel="1" x14ac:dyDescent="0.2">
      <c r="A107" s="17">
        <v>2023</v>
      </c>
      <c r="B107" s="48">
        <v>1</v>
      </c>
    </row>
    <row r="108" spans="1:2" outlineLevel="1" x14ac:dyDescent="0.2">
      <c r="A108" s="20">
        <v>2024</v>
      </c>
      <c r="B108" s="49">
        <v>1</v>
      </c>
    </row>
    <row r="109" spans="1:2" outlineLevel="1" x14ac:dyDescent="0.2"/>
    <row r="110" spans="1:2" outlineLevel="1" x14ac:dyDescent="0.2"/>
    <row r="111" spans="1:2" outlineLevel="1" x14ac:dyDescent="0.2"/>
    <row r="112" spans="1:2" outlineLevel="1" x14ac:dyDescent="0.2"/>
    <row r="113" outlineLevel="1" x14ac:dyDescent="0.2"/>
    <row r="114" outlineLevel="1" x14ac:dyDescent="0.2"/>
    <row r="115" outlineLevel="1" x14ac:dyDescent="0.2"/>
    <row r="116" outlineLevel="1" x14ac:dyDescent="0.2"/>
    <row r="117" outlineLevel="1" x14ac:dyDescent="0.2"/>
    <row r="118" outlineLevel="1" x14ac:dyDescent="0.2"/>
    <row r="119" outlineLevel="1" x14ac:dyDescent="0.2"/>
    <row r="120" outlineLevel="1" x14ac:dyDescent="0.2"/>
    <row r="121" outlineLevel="1" x14ac:dyDescent="0.2"/>
    <row r="122" outlineLevel="1" x14ac:dyDescent="0.2"/>
    <row r="123" outlineLevel="1" x14ac:dyDescent="0.2"/>
    <row r="124" outlineLevel="1" x14ac:dyDescent="0.2"/>
    <row r="125" outlineLevel="1" x14ac:dyDescent="0.2"/>
    <row r="126" outlineLevel="1" x14ac:dyDescent="0.2"/>
    <row r="127" outlineLevel="1" x14ac:dyDescent="0.2"/>
    <row r="128" outlineLevel="1" x14ac:dyDescent="0.2"/>
    <row r="129" outlineLevel="1" x14ac:dyDescent="0.2"/>
    <row r="130" outlineLevel="1" x14ac:dyDescent="0.2"/>
    <row r="131" outlineLevel="1" x14ac:dyDescent="0.2"/>
    <row r="132" outlineLevel="1" x14ac:dyDescent="0.2"/>
    <row r="133" outlineLevel="1" x14ac:dyDescent="0.2"/>
    <row r="152" ht="12" customHeight="1" x14ac:dyDescent="0.2"/>
  </sheetData>
  <sheetProtection algorithmName="SHA-512" hashValue="h6O/UyqygLqHW9G8C4K0cbYW3oD53iwricAaqd4hFFOC1x9YYuOaYdcm70reaHduJQpSMqh76tvII9REIW/PEA==" saltValue="DoTlMn3q/wp4MGrdEOIZGw==" spinCount="100000" sheet="1" objects="1" scenarios="1"/>
  <phoneticPr fontId="0" type="noConversion"/>
  <pageMargins left="0.74803149606299213" right="0.74803149606299213" top="0.59055118110236227" bottom="0.59055118110236227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7" sqref="B37"/>
    </sheetView>
  </sheetViews>
  <sheetFormatPr defaultRowHeight="12.75" x14ac:dyDescent="0.2"/>
  <sheetData>
    <row r="1" spans="1:1" x14ac:dyDescent="0.2">
      <c r="A1" s="12" t="s">
        <v>22</v>
      </c>
    </row>
    <row r="2" spans="1:1" x14ac:dyDescent="0.2">
      <c r="A2" s="12" t="s">
        <v>20</v>
      </c>
    </row>
    <row r="3" spans="1:1" x14ac:dyDescent="0.2">
      <c r="A3" s="12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Calculatrice Capital investi</vt:lpstr>
      <vt:lpstr>BarèmeLIR</vt:lpstr>
      <vt:lpstr>List</vt:lpstr>
      <vt:lpstr>'Calculatrice Capital investi'!Print_Area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2022-11-24T15:55:44Z</dcterms:created>
  <dcterms:modified xsi:type="dcterms:W3CDTF">2024-03-25T11:00:08Z</dcterms:modified>
</cp:coreProperties>
</file>