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A_Projets_envergure\05_Cal29\00_Documents_CAL29\01_Documents\"/>
    </mc:Choice>
  </mc:AlternateContent>
  <workbookProtection workbookAlgorithmName="SHA-512" workbookHashValue="N9d6oXk01roaDWRAKec9NDXJlbBD2qhNLtsymmjIIQ6ZmgGbOQ4DU4F3Lvt+YEFhjRaSbhhfIWBS/N/9H+yvoA==" workbookSaltValue="zGue11J4fPWA1Plu2wclzw==" workbookSpinCount="100000" lockStructure="1"/>
  <bookViews>
    <workbookView xWindow="0" yWindow="0" windowWidth="2745" windowHeight="0" tabRatio="791" activeTab="1"/>
  </bookViews>
  <sheets>
    <sheet name="&gt;&gt; Fiches architecturales" sheetId="12" r:id="rId1"/>
    <sheet name="maison(s)" sheetId="13" r:id="rId2"/>
    <sheet name="immeuble(s) collectif(s)" sheetId="14" r:id="rId3"/>
    <sheet name="data" sheetId="23" r:id="rId4"/>
  </sheets>
  <externalReferences>
    <externalReference r:id="rId5"/>
  </externalReferences>
  <definedNames>
    <definedName name="Audittype">'[1]drop-downs'!$B$2:$B$3</definedName>
    <definedName name="brfdcusip">#REF!</definedName>
    <definedName name="cusip">#REF!</definedName>
    <definedName name="Motif">'[1]drop-downs'!$D$2:$D$12</definedName>
    <definedName name="res">'[1]drop-downs'!$C$2:$C$5</definedName>
    <definedName name="Risque">'[1]drop-downs'!$A$2:$A$5</definedName>
    <definedName name="suppl">'[1]drop-downs'!$E$2:$E$5</definedName>
    <definedName name="Typologie_logement_intégré">#REF!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23" l="1"/>
  <c r="K34" i="23"/>
  <c r="K35" i="23"/>
  <c r="K36" i="23"/>
  <c r="K37" i="23"/>
  <c r="K38" i="23"/>
  <c r="K39" i="23"/>
  <c r="J33" i="23"/>
  <c r="J34" i="23"/>
  <c r="J35" i="23"/>
  <c r="J36" i="23"/>
  <c r="J37" i="23"/>
  <c r="J38" i="23"/>
  <c r="J39" i="23"/>
  <c r="C20" i="14" l="1"/>
  <c r="B17" i="14"/>
  <c r="B16" i="14"/>
  <c r="B15" i="14"/>
  <c r="B14" i="14"/>
  <c r="B13" i="14"/>
  <c r="B12" i="14"/>
  <c r="B18" i="14" l="1"/>
  <c r="J23" i="23"/>
  <c r="J22" i="23"/>
  <c r="J21" i="23"/>
  <c r="K21" i="23"/>
  <c r="K22" i="23"/>
  <c r="K23" i="23"/>
  <c r="K24" i="23"/>
  <c r="K25" i="23"/>
  <c r="K26" i="23"/>
  <c r="K27" i="23"/>
  <c r="K28" i="23"/>
  <c r="K29" i="23"/>
  <c r="K30" i="23"/>
  <c r="K31" i="23"/>
  <c r="K32" i="23"/>
  <c r="J24" i="23"/>
  <c r="J25" i="23"/>
  <c r="J26" i="23"/>
  <c r="J27" i="23"/>
  <c r="J28" i="23"/>
  <c r="J29" i="23"/>
  <c r="J30" i="23"/>
  <c r="J31" i="23"/>
  <c r="J32" i="23"/>
  <c r="L9" i="14" l="1"/>
  <c r="L10" i="14"/>
  <c r="L11" i="14"/>
  <c r="L12" i="14"/>
  <c r="L13" i="14"/>
  <c r="L14" i="14"/>
  <c r="L15" i="14"/>
  <c r="L16" i="14"/>
  <c r="L17" i="14"/>
  <c r="L18" i="14"/>
  <c r="L19" i="14"/>
  <c r="L20" i="14"/>
  <c r="L21" i="14"/>
  <c r="L22" i="14"/>
  <c r="L23" i="14"/>
  <c r="L8" i="14"/>
  <c r="C8" i="14" l="1"/>
  <c r="C16" i="14" l="1"/>
  <c r="C15" i="14"/>
  <c r="C14" i="14"/>
  <c r="C12" i="14"/>
  <c r="C17" i="14"/>
  <c r="C13" i="14"/>
  <c r="P23" i="13"/>
  <c r="O23" i="13"/>
  <c r="L23" i="13"/>
  <c r="K23" i="13"/>
  <c r="M21" i="13"/>
  <c r="M20" i="13"/>
  <c r="M19" i="13"/>
  <c r="M18" i="13"/>
  <c r="M17" i="13"/>
  <c r="M16" i="13"/>
  <c r="M15" i="13"/>
  <c r="M14" i="13"/>
  <c r="M13" i="13"/>
  <c r="M12" i="13"/>
  <c r="M11" i="13"/>
  <c r="M10" i="13"/>
  <c r="M9" i="13"/>
  <c r="M8" i="13"/>
  <c r="C18" i="14" l="1"/>
  <c r="M23" i="13"/>
  <c r="O10" i="14"/>
  <c r="AQ8" i="13"/>
  <c r="O9" i="14" l="1"/>
  <c r="B18" i="13" l="1"/>
  <c r="S8" i="13"/>
  <c r="AS45" i="14" l="1"/>
  <c r="AS46" i="14"/>
  <c r="AS47" i="14"/>
  <c r="AS48" i="14"/>
  <c r="AS49" i="14"/>
  <c r="AS50" i="14"/>
  <c r="AS25" i="14"/>
  <c r="AS26" i="14"/>
  <c r="AS27" i="14"/>
  <c r="AS28" i="14"/>
  <c r="AS29" i="14"/>
  <c r="AS30" i="14"/>
  <c r="AS31" i="14"/>
  <c r="AS32" i="14"/>
  <c r="AS33" i="14"/>
  <c r="AS34" i="14"/>
  <c r="AS35" i="14"/>
  <c r="AS36" i="14"/>
  <c r="AS37" i="14"/>
  <c r="AS38" i="14"/>
  <c r="AS39" i="14"/>
  <c r="AS40" i="14"/>
  <c r="AS41" i="14"/>
  <c r="AS42" i="14"/>
  <c r="AS43" i="14"/>
  <c r="AS44" i="14"/>
  <c r="C10" i="14" l="1"/>
  <c r="AQ9" i="13"/>
  <c r="AQ10" i="13"/>
  <c r="AQ11" i="13"/>
  <c r="AQ12" i="13"/>
  <c r="AQ13" i="13"/>
  <c r="AQ14" i="13"/>
  <c r="AQ15" i="13"/>
  <c r="AQ16" i="13"/>
  <c r="AQ17" i="13"/>
  <c r="AQ18" i="13" l="1"/>
  <c r="AQ19" i="13"/>
  <c r="AQ20" i="13"/>
  <c r="AQ21" i="13"/>
  <c r="S9" i="13" l="1"/>
  <c r="S10" i="13"/>
  <c r="S11" i="13"/>
  <c r="S12" i="13"/>
  <c r="S13" i="13"/>
  <c r="S14" i="13"/>
  <c r="S15" i="13"/>
  <c r="S16" i="13"/>
  <c r="S17" i="13"/>
  <c r="S18" i="13"/>
  <c r="S19" i="13"/>
  <c r="S20" i="13"/>
  <c r="S21" i="13"/>
  <c r="B17" i="13" l="1"/>
  <c r="B14" i="13"/>
  <c r="B16" i="13"/>
  <c r="B15" i="13"/>
  <c r="B13" i="13"/>
  <c r="B20" i="13"/>
  <c r="B8" i="13"/>
  <c r="B10" i="13" l="1"/>
</calcChain>
</file>

<file path=xl/comments1.xml><?xml version="1.0" encoding="utf-8"?>
<comments xmlns="http://schemas.openxmlformats.org/spreadsheetml/2006/main">
  <authors>
    <author>Annick Rock</author>
  </authors>
  <commentList>
    <comment ref="B30" authorId="0" shapeId="0">
      <text>
        <r>
          <rPr>
            <b/>
            <sz val="9"/>
            <color indexed="81"/>
            <rFont val="Tahoma"/>
            <family val="2"/>
          </rPr>
          <t>Annick Rock:</t>
        </r>
        <r>
          <rPr>
            <sz val="9"/>
            <color indexed="81"/>
            <rFont val="Tahoma"/>
            <family val="2"/>
          </rPr>
          <t xml:space="preserve">
Toutes les menuiseries extérieures doivent présenter des subdivisions simples et pour des raisons économiques, les types et dimensions doivent être limités et répétitifs.
Des obscurations/ stores seront à prévoir pour toutes les fenêtres de la surface utile d’habitation
Afin de garantir une ventilation naturelle nocturne et efficace, permettant de lutter contre la surchauffe estivale, le Ministère du Logement conseille fortement d’organiser les unités de logement afin de profiter d’une double-orientation. Les surchauffes en été dépravent de manière importante le bien-être des occupants.
</t>
        </r>
      </text>
    </comment>
    <comment ref="B33" authorId="0" shapeId="0">
      <text>
        <r>
          <rPr>
            <b/>
            <sz val="9"/>
            <color indexed="81"/>
            <rFont val="Tahoma"/>
            <family val="2"/>
          </rPr>
          <t>Annick Rock:</t>
        </r>
        <r>
          <rPr>
            <sz val="9"/>
            <color indexed="81"/>
            <rFont val="Tahoma"/>
            <family val="2"/>
          </rPr>
          <t xml:space="preserve">
Le choix du traitement des façades doit permettre un bon vieillissement des façades et éviter la formation de moisissures. Ils doivent être choisis en harmonisant les coûts d’investissement, les coûts d’entretien et les coûts de remise en état. [=facile d’entretien et robuste]</t>
        </r>
      </text>
    </comment>
    <comment ref="B34" authorId="0" shapeId="0">
      <text>
        <r>
          <rPr>
            <b/>
            <sz val="9"/>
            <color indexed="81"/>
            <rFont val="Tahoma"/>
            <family val="2"/>
          </rPr>
          <t>Annick Rock:</t>
        </r>
        <r>
          <rPr>
            <sz val="9"/>
            <color indexed="81"/>
            <rFont val="Tahoma"/>
            <family val="2"/>
          </rPr>
          <t xml:space="preserve">
indiquez les traitements majoritairement représentés</t>
        </r>
      </text>
    </comment>
    <comment ref="B40" authorId="0" shapeId="0">
      <text>
        <r>
          <rPr>
            <b/>
            <sz val="9"/>
            <color indexed="81"/>
            <rFont val="Tahoma"/>
            <family val="2"/>
          </rPr>
          <t>Annick Rock:</t>
        </r>
        <r>
          <rPr>
            <sz val="9"/>
            <color indexed="81"/>
            <rFont val="Tahoma"/>
            <family val="2"/>
          </rPr>
          <t xml:space="preserve">
Pour les logements destinés à la location, le Ministère du Logement suggère d’intégrer des éléments favorisant l’habitat dans la programmation interne de l’immeuble d’habitation collectif.</t>
        </r>
      </text>
    </comment>
    <comment ref="B53" authorId="0" shapeId="0">
      <text>
        <r>
          <rPr>
            <b/>
            <sz val="9"/>
            <color indexed="81"/>
            <rFont val="Tahoma"/>
            <family val="2"/>
          </rPr>
          <t>Annick Rock:</t>
        </r>
        <r>
          <rPr>
            <sz val="9"/>
            <color indexed="81"/>
            <rFont val="Tahoma"/>
            <family val="2"/>
          </rPr>
          <t xml:space="preserve">
Selon projet de loi n° 7356 portant sur l'accessibilité
10% du nombre des logements d'un bâtiment d'habitation collectif doivent être conçus et disposés de manière à être accessibles aux PMR. Le nombre minimal est arrondi à l'unité supérieure.</t>
        </r>
      </text>
    </comment>
  </commentList>
</comments>
</file>

<file path=xl/comments2.xml><?xml version="1.0" encoding="utf-8"?>
<comments xmlns="http://schemas.openxmlformats.org/spreadsheetml/2006/main">
  <authors>
    <author>Annick Rock</author>
  </authors>
  <commentList>
    <comment ref="S5" authorId="0" shapeId="0">
      <text>
        <r>
          <rPr>
            <b/>
            <sz val="9"/>
            <color indexed="81"/>
            <rFont val="Tahoma"/>
            <family val="2"/>
          </rPr>
          <t>Annick Rock:</t>
        </r>
        <r>
          <rPr>
            <sz val="9"/>
            <color indexed="81"/>
            <rFont val="Tahoma"/>
            <family val="2"/>
          </rPr>
          <t xml:space="preserve">
La [SUH] des chambres à coucher est de 9 à 15 m2. Pour les logements disposant de chambres pour deux personnes (chambre parents ou chambre avec 2 lits séparés), la [SUH] de la chambre à coucher doit être ≥ 14 m2.</t>
        </r>
      </text>
    </comment>
    <comment ref="G7" authorId="0" shapeId="0">
      <text>
        <r>
          <rPr>
            <b/>
            <sz val="9"/>
            <color indexed="81"/>
            <rFont val="Tahoma"/>
            <family val="2"/>
          </rPr>
          <t>Annick Rock:</t>
        </r>
        <r>
          <rPr>
            <sz val="9"/>
            <color indexed="81"/>
            <rFont val="Tahoma"/>
            <family val="2"/>
          </rPr>
          <t xml:space="preserve">
s'il s'agit d'une maison avec logement intégré, la SUH est à indiquer séparérment pour les 2 logements</t>
        </r>
      </text>
    </comment>
    <comment ref="K7" authorId="0" shapeId="0">
      <text>
        <r>
          <rPr>
            <b/>
            <sz val="9"/>
            <color indexed="81"/>
            <rFont val="Tahoma"/>
            <family val="2"/>
          </rPr>
          <t>Annick Rock:</t>
        </r>
        <r>
          <rPr>
            <sz val="9"/>
            <color indexed="81"/>
            <rFont val="Tahoma"/>
            <family val="2"/>
          </rPr>
          <t xml:space="preserve">
</t>
        </r>
        <r>
          <rPr>
            <b/>
            <sz val="9"/>
            <color indexed="81"/>
            <rFont val="Tahoma"/>
            <family val="2"/>
          </rPr>
          <t>La surface utile d’habitation [SUH] d’un logement est déterminée selon le Règlement grand-ducal du 5 mai 2011 fixant les mesures d'exécution relatives aux aides individuelles au logement promouvant l’accès à la propriété et prévues par la loi modifiée du 25 février 1979 concernant l'aide au logement, tel que modifié. (texte coordonné du 1 er septembre 2019)</t>
        </r>
        <r>
          <rPr>
            <sz val="9"/>
            <color indexed="81"/>
            <rFont val="Tahoma"/>
            <family val="2"/>
          </rPr>
          <t xml:space="preserve">
</t>
        </r>
        <r>
          <rPr>
            <b/>
            <sz val="9"/>
            <color indexed="81"/>
            <rFont val="Tahoma"/>
            <family val="2"/>
          </rPr>
          <t xml:space="preserve">Art. 7.- Surface utile d’habitation (modifié par RGD du 27/09/2011) </t>
        </r>
        <r>
          <rPr>
            <sz val="9"/>
            <color indexed="81"/>
            <rFont val="Tahoma"/>
            <family val="2"/>
          </rPr>
          <t xml:space="preserve">
[…] Est considérée comme surface utile d'habitation [SUH] d’un logement : 
• La surface totale du logement mesurée à l'intérieur des murs extérieurs 
• La surface des cloisons et des murs portants ou non-portants intérieurs du logement sont compris
• Les surfaces des caves, garages, greniers ne sont pas comprises
o Sont toutefois compris les surfaces des mansardes ou des espaces permettant l'aménagement de mansardes mais uniquement dans la mesure où la hauteur minimum de la mansarde est d'au moins 2 mètres et que celle-ci dispose d'un accès normal (= escalier dimensionné correctement et fixe ; donc pas de trappe amovible, ni une échelle) et d'une surface totale de fenêtre dépassant 0,375 m² (+/- 0,50*0,75cm). 
• Pour les immeubles en copropriété, tous les espaces communs sont exclus
• Les ateliers, surfaces commerciales ou autres dépendances professionnelles privatifs dans le logement ou dans l’immeuble en copropriété sont exclus jusqu’à un maximum de 20 m². 
o c.à.d. si la surface y relative est &gt; 20m2, les m2 supplémentaires sont à considérer dans la SUH du logement
</t>
        </r>
        <r>
          <rPr>
            <b/>
            <sz val="9"/>
            <color indexed="81"/>
            <rFont val="Tahoma"/>
            <family val="2"/>
          </rPr>
          <t xml:space="preserve">
Précisions supplémentaires :</t>
        </r>
        <r>
          <rPr>
            <sz val="9"/>
            <color indexed="81"/>
            <rFont val="Tahoma"/>
            <family val="2"/>
          </rPr>
          <t xml:space="preserve">
- Hauteur libre de la SUH Non précisée dans le RGD, mais pour garantir un // au texte du RGD, la hauteur libre minimale est de 2.00 m
- Surfaces sous toitures en pente:  Non précisée dans le RGD, mais pour garantir un // au texte du RGD, la hauteur libre minimale est de 2.00 m
- Gaines techniques communes et privatives contre murs extérieurs: A ne pas considérer dans la SUH
- Gaines techniques communes dans le corps du logement (immeuble en copropriété ou MU bi-familiale): A considérer dans la SUH
- Gaines techniques privatives en plein milieu du logement:  A considérer dans la SUH
- Trémies d’escalier à l’intérieur d’un logement (App. duplex ou MU): A considérer dans la SUH, 
- La trémie d’escalier est également à considérer au dernier étage, sauf si celui-ci est entièrement utilisé comme grenier. Dans ce cas la trémie d’escalier n’est pas considérée dans la SUH
- Surface pour installation appareil de VMC / local technique:  5 m2 au max. à déduire de la SUH par logement
- Surface pour installation de meubles de cuisine ou autre mobilier/ équipement fixe: A considérer dans la SUH
- Galerie avec « vide »: Le « vide » n’est pas pris en compte
 </t>
        </r>
      </text>
    </comment>
    <comment ref="M7" authorId="0" shapeId="0">
      <text>
        <r>
          <rPr>
            <b/>
            <sz val="9"/>
            <color indexed="81"/>
            <rFont val="Tahoma"/>
            <family val="2"/>
          </rPr>
          <t>Annick Rock:</t>
        </r>
        <r>
          <rPr>
            <sz val="9"/>
            <color indexed="81"/>
            <rFont val="Tahoma"/>
            <family val="2"/>
          </rPr>
          <t xml:space="preserve">
</t>
        </r>
        <r>
          <rPr>
            <b/>
            <sz val="9"/>
            <color indexed="81"/>
            <rFont val="Tahoma"/>
            <family val="2"/>
          </rPr>
          <t>La surface utile d’habitation [SUH] d’un logement est déterminée selon le Règlement grand-ducal du 5 mai 2011 fixant les mesures d'exécution relatives aux aides individuelles au logement promouvant l’accès à la propriété et prévues par la loi modifiée du 25 février 1979 concernant l'aide au logement, tel que modifié. (texte coordonné du 1 er septembre 2019)</t>
        </r>
        <r>
          <rPr>
            <sz val="9"/>
            <color indexed="81"/>
            <rFont val="Tahoma"/>
            <family val="2"/>
          </rPr>
          <t xml:space="preserve">
</t>
        </r>
        <r>
          <rPr>
            <b/>
            <sz val="9"/>
            <color indexed="81"/>
            <rFont val="Tahoma"/>
            <family val="2"/>
          </rPr>
          <t xml:space="preserve">Art. 7.- Surface utile d’habitation (modifié par RGD du 27/09/2011) </t>
        </r>
        <r>
          <rPr>
            <sz val="9"/>
            <color indexed="81"/>
            <rFont val="Tahoma"/>
            <family val="2"/>
          </rPr>
          <t xml:space="preserve">
[…] Est considérée comme surface utile d'habitation [SUH] d’un logement : 
• La surface totale du logement mesurée à l'intérieur des murs extérieurs 
• La surface des cloisons et des murs portants ou non-portants intérieurs du logement sont compris
• Les surfaces des caves, garages, greniers ne sont pas comprises
o Sont toutefois compris les surfaces des mansardes ou des espaces permettant l'aménagement de mansardes mais uniquement dans la mesure où la hauteur minimum de la mansarde est d'au moins 2 mètres et que celle-ci dispose d'un accès normal (= escalier dimensionné correctement et fixe ; donc pas de trappe amovible, ni une échelle) et d'une surface totale de fenêtre dépassant 0,375 m² (+/- 0,50*0,75cm). 
• Pour les immeubles en copropriété, tous les espaces communs sont exclus
• Les ateliers, surfaces commerciales ou autres dépendances professionnelles privatifs dans le logement ou dans l’immeuble en copropriété sont exclus jusqu’à un maximum de 20 m². 
o c.à.d. si la surface y relative est &gt; 20m2, les m2 supplémentaires sont à considérer dans la SUH du logement
</t>
        </r>
        <r>
          <rPr>
            <b/>
            <sz val="9"/>
            <color indexed="81"/>
            <rFont val="Tahoma"/>
            <family val="2"/>
          </rPr>
          <t xml:space="preserve">
Précisions supplémentaires :</t>
        </r>
        <r>
          <rPr>
            <sz val="9"/>
            <color indexed="81"/>
            <rFont val="Tahoma"/>
            <family val="2"/>
          </rPr>
          <t xml:space="preserve">
- Hauteur libre de la SUH Non précisée dans le RGD, mais pour garantir un // au texte du RGD, la hauteur libre minimale est de 2.00 m
- Surfaces sous toitures en pente:  Non précisée dans le RGD, mais pour garantir un // au texte du RGD, la hauteur libre minimale est de 2.00 m
- Gaines techniques communes et privatives contre murs extérieurs: A ne pas considérer dans la SUH
- Gaines techniques communes dans le corps du logement (immeuble en copropriété ou MU bi-familiale): A considérer dans la SUH
- Gaines techniques privatives en plein milieu du logement:  A considérer dans la SUH
- Trémies d’escalier à l’intérieur d’un logement (App. duplex ou MU): A considérer dans la SUH, 
- La trémie d’escalier est également à considérer au dernier étage, sauf si celui-ci est entièrement utilisé comme grenier. Dans ce cas la trémie d’escalier n’est pas considérée dans la SUH
- Surface pour installation appareil de VMC / local technique:  5 m2 au max. à déduire de la SUH par logement
- Surface pour installation de meubles de cuisine ou autre mobilier/ équipement fixe: A considérer dans la SUH
- Galerie avec « vide »: Le « vide » n’est pas pris en compte
 </t>
        </r>
      </text>
    </comment>
    <comment ref="O7" authorId="0" shapeId="0">
      <text>
        <r>
          <rPr>
            <b/>
            <sz val="9"/>
            <color indexed="81"/>
            <rFont val="Tahoma"/>
            <family val="2"/>
          </rPr>
          <t>Annick Rock:</t>
        </r>
        <r>
          <rPr>
            <sz val="9"/>
            <color indexed="81"/>
            <rFont val="Tahoma"/>
            <family val="2"/>
          </rPr>
          <t xml:space="preserve">
Donnée du PAP</t>
        </r>
      </text>
    </comment>
    <comment ref="P7" authorId="0" shapeId="0">
      <text>
        <r>
          <rPr>
            <b/>
            <sz val="9"/>
            <color indexed="81"/>
            <rFont val="Tahoma"/>
            <family val="2"/>
          </rPr>
          <t>Annick Rock:</t>
        </r>
        <r>
          <rPr>
            <sz val="9"/>
            <color indexed="81"/>
            <rFont val="Tahoma"/>
            <family val="2"/>
          </rPr>
          <t xml:space="preserve">
Donnée du PAP</t>
        </r>
      </text>
    </comment>
    <comment ref="AB7" authorId="0" shapeId="0">
      <text>
        <r>
          <rPr>
            <sz val="9"/>
            <color indexed="81"/>
            <rFont val="Tahoma"/>
            <family val="2"/>
          </rPr>
          <t xml:space="preserve">Annick Rock:
</t>
        </r>
        <r>
          <rPr>
            <b/>
            <u/>
            <sz val="9"/>
            <color indexed="81"/>
            <rFont val="Tahoma"/>
            <family val="2"/>
          </rPr>
          <t>case réservée à l'appréciation du Ministère du Logement:</t>
        </r>
        <r>
          <rPr>
            <sz val="9"/>
            <color indexed="81"/>
            <rFont val="Tahoma"/>
            <family val="2"/>
          </rPr>
          <t xml:space="preserve">
Pour des logements à nombre de chambre croissant, les pièces de séjour sont à dimensionner de manière à pouvoir accueillir décemment le nombre d’occupants présents dans le logement. 
</t>
        </r>
      </text>
    </comment>
    <comment ref="AG7" authorId="0" shapeId="0">
      <text>
        <r>
          <rPr>
            <b/>
            <sz val="9"/>
            <color indexed="81"/>
            <rFont val="Tahoma"/>
            <family val="2"/>
          </rPr>
          <t>Annick Rock:</t>
        </r>
        <r>
          <rPr>
            <sz val="9"/>
            <color indexed="81"/>
            <rFont val="Tahoma"/>
            <family val="2"/>
          </rPr>
          <t xml:space="preserve">
peut être intégré dans le local technique</t>
        </r>
      </text>
    </comment>
    <comment ref="AH7" authorId="0" shapeId="0">
      <text>
        <r>
          <rPr>
            <b/>
            <sz val="9"/>
            <color indexed="81"/>
            <rFont val="Tahoma"/>
            <family val="2"/>
          </rPr>
          <t>Annick Rock:</t>
        </r>
        <r>
          <rPr>
            <sz val="9"/>
            <color indexed="81"/>
            <rFont val="Tahoma"/>
            <family val="2"/>
          </rPr>
          <t xml:space="preserve">
La salle de bain ou/et la salle de douche et/ ou le WC séparé doivent être accessibles indépendamment des chambres à coucher</t>
        </r>
      </text>
    </comment>
    <comment ref="AK7" authorId="0" shapeId="0">
      <text>
        <r>
          <rPr>
            <b/>
            <sz val="9"/>
            <color indexed="81"/>
            <rFont val="Tahoma"/>
            <family val="2"/>
          </rPr>
          <t>Annick Rock:</t>
        </r>
        <r>
          <rPr>
            <sz val="9"/>
            <color indexed="81"/>
            <rFont val="Tahoma"/>
            <family val="2"/>
          </rPr>
          <t xml:space="preserve">
cuisines pour logements locatifs avec meubles bas et hauts comprenant:
- plaque de cuisson 4 feux
- hotte conforme aux exigences CPE
- Four encastrable
- Evier et mitigeur
- réfrigérateur et petit congélateur intégré
- meubles de rangement (6x bas et 6x haut)
- revêtement mural de la niche et plan de travail</t>
        </r>
      </text>
    </comment>
    <comment ref="AO7" authorId="0" shapeId="0">
      <text>
        <r>
          <rPr>
            <b/>
            <sz val="9"/>
            <color indexed="81"/>
            <rFont val="Tahoma"/>
            <family val="2"/>
          </rPr>
          <t>Annick Rock:</t>
        </r>
        <r>
          <rPr>
            <sz val="9"/>
            <color indexed="81"/>
            <rFont val="Tahoma"/>
            <family val="2"/>
          </rPr>
          <t xml:space="preserve">
</t>
        </r>
        <r>
          <rPr>
            <b/>
            <sz val="9"/>
            <color indexed="81"/>
            <rFont val="Tahoma"/>
            <family val="2"/>
          </rPr>
          <t>1</t>
        </r>
        <r>
          <rPr>
            <sz val="9"/>
            <color indexed="81"/>
            <rFont val="Tahoma"/>
            <family val="2"/>
          </rPr>
          <t xml:space="preserve"> espace extérieur de type terrasse de taille utile (+/- 15 m2 avec une profondeur de 3m)</t>
        </r>
      </text>
    </comment>
    <comment ref="AQ7" authorId="0" shapeId="0">
      <text>
        <r>
          <rPr>
            <b/>
            <sz val="9"/>
            <color indexed="81"/>
            <rFont val="Tahoma"/>
            <family val="2"/>
          </rPr>
          <t>Annick Rock:</t>
        </r>
        <r>
          <rPr>
            <sz val="9"/>
            <color indexed="81"/>
            <rFont val="Tahoma"/>
            <family val="2"/>
          </rPr>
          <t xml:space="preserve">
Le Ministère du Logement suggère de prévoir au maximum 1 emplacement par logement abordable subventionné</t>
        </r>
      </text>
    </comment>
    <comment ref="AT7" authorId="0" shapeId="0">
      <text>
        <r>
          <rPr>
            <b/>
            <sz val="9"/>
            <color indexed="81"/>
            <rFont val="Tahoma"/>
            <family val="2"/>
          </rPr>
          <t>Annick Rock:</t>
        </r>
        <r>
          <rPr>
            <sz val="9"/>
            <color indexed="81"/>
            <rFont val="Tahoma"/>
            <family val="2"/>
          </rPr>
          <t xml:space="preserve">
2 emplacements par carport double</t>
        </r>
      </text>
    </comment>
    <comment ref="B10" authorId="0" shapeId="0">
      <text>
        <r>
          <rPr>
            <b/>
            <sz val="9"/>
            <color indexed="81"/>
            <rFont val="Tahoma"/>
            <family val="2"/>
          </rPr>
          <t>Annick Rock:</t>
        </r>
        <r>
          <rPr>
            <sz val="9"/>
            <color indexed="81"/>
            <rFont val="Tahoma"/>
            <family val="2"/>
          </rPr>
          <t xml:space="preserve">
Le Ministère du Logement suggère de prévoir au maximum 1 emplacement par logement abordable subventionné</t>
        </r>
      </text>
    </comment>
  </commentList>
</comments>
</file>

<file path=xl/comments3.xml><?xml version="1.0" encoding="utf-8"?>
<comments xmlns="http://schemas.openxmlformats.org/spreadsheetml/2006/main">
  <authors>
    <author>Annick Rock</author>
  </authors>
  <commentList>
    <comment ref="E2" authorId="0" shapeId="0">
      <text>
        <r>
          <rPr>
            <b/>
            <sz val="9"/>
            <color indexed="81"/>
            <rFont val="Tahoma"/>
            <family val="2"/>
          </rPr>
          <t>Annick Rock:</t>
        </r>
        <r>
          <rPr>
            <sz val="9"/>
            <color indexed="81"/>
            <rFont val="Tahoma"/>
            <family val="2"/>
          </rPr>
          <t xml:space="preserve">
Sélectionnez le type d'immeuble collectif</t>
        </r>
      </text>
    </comment>
    <comment ref="I2" authorId="0" shapeId="0">
      <text>
        <r>
          <rPr>
            <b/>
            <sz val="9"/>
            <color indexed="81"/>
            <rFont val="Tahoma"/>
            <family val="2"/>
          </rPr>
          <t>Annick Rock:</t>
        </r>
        <r>
          <rPr>
            <sz val="9"/>
            <color indexed="81"/>
            <rFont val="Tahoma"/>
            <family val="2"/>
          </rPr>
          <t xml:space="preserve">
Indiquez l'identifiant de l'immeuble collectif </t>
        </r>
      </text>
    </comment>
    <comment ref="Q5" authorId="0" shapeId="0">
      <text>
        <r>
          <rPr>
            <b/>
            <sz val="9"/>
            <color indexed="81"/>
            <rFont val="Tahoma"/>
            <family val="2"/>
          </rPr>
          <t>Annick Rock:</t>
        </r>
        <r>
          <rPr>
            <sz val="9"/>
            <color indexed="81"/>
            <rFont val="Tahoma"/>
            <family val="2"/>
          </rPr>
          <t xml:space="preserve">
La [SUH] des chambres à coucher est de 9 à 15 m2. Pour les logements disposant de chambres pour deux personnes (chambre parents ou chambre avec 2 lits séparés), la [SUH] de la chambre à coucher doit être ≥ 14 m2.</t>
        </r>
      </text>
    </comment>
    <comment ref="K7" authorId="0" shapeId="0">
      <text>
        <r>
          <rPr>
            <b/>
            <sz val="9"/>
            <color indexed="81"/>
            <rFont val="Tahoma"/>
            <family val="2"/>
          </rPr>
          <t>Annick Rock:</t>
        </r>
        <r>
          <rPr>
            <sz val="9"/>
            <color indexed="81"/>
            <rFont val="Tahoma"/>
            <family val="2"/>
          </rPr>
          <t xml:space="preserve">
</t>
        </r>
        <r>
          <rPr>
            <b/>
            <sz val="9"/>
            <color indexed="81"/>
            <rFont val="Tahoma"/>
            <family val="2"/>
          </rPr>
          <t xml:space="preserve">La surface utile d’habitation [SUH] d’un logement est déterminée selon le Règlement grand-ducal du 5 mai 2011 fixant les mesures d'exécution relatives aux aides individuelles au logement promouvant l’accès à la propriété et prévues par la loi modifiée du 25 février 1979 concernant l'aide au logement, tel que modifié. (texte coordonné du 1 er septembre 2019)
Art. 7.- Surface utile d’habitation (modifié par RGD du 27/09/2011) </t>
        </r>
        <r>
          <rPr>
            <sz val="9"/>
            <color indexed="81"/>
            <rFont val="Tahoma"/>
            <family val="2"/>
          </rPr>
          <t xml:space="preserve">
[…] Est considérée comme surface utile d'habitation [SUH] d’un logement : 
• La surface totale du logement mesurée à l'intérieur des murs extérieurs 
• La surface des cloisons et des murs portants ou non-portants intérieurs du logement sont compris
• Les surfaces des caves, garages, greniers ne sont pas comprises
o Sont toutefois compris les surfaces des mansardes ou des espaces permettant l'aménagement de mansardes mais uniquement dans la mesure où la hauteur minimum de la mansarde est d'au moins 2 mètres et que celle-ci dispose d'un accès normal (= escalier dimensionné correctement et fixe ; donc pas de trappe amovible, ni une échelle) et d'une surface totale de fenêtre dépassant 0,375 m² (+/- 0,50*0,75cm). 
• Pour les immeubles en copropriété, tous les espaces communs sont exclus
• Les ateliers, surfaces commerciales ou autres dépendances professionnelles privatifs dans le logement ou dans l’immeuble en copropriété sont exclus jusqu’à un maximum de 20 m². 
o c.à.d. si la surface y relative est &gt; 20m2, les m2 supplémentaires sont à considérer dans la SUH du logement
</t>
        </r>
        <r>
          <rPr>
            <b/>
            <sz val="9"/>
            <color indexed="81"/>
            <rFont val="Tahoma"/>
            <family val="2"/>
          </rPr>
          <t xml:space="preserve">
Précisions supplémentaires :</t>
        </r>
        <r>
          <rPr>
            <sz val="9"/>
            <color indexed="81"/>
            <rFont val="Tahoma"/>
            <family val="2"/>
          </rPr>
          <t xml:space="preserve">
- Hauteur libre de la SUH Non précisée dans le RGD, mais pour garantir un // au texte du RGD, la hauteur libre minimale est de 2.00 m
- Surfaces sous toitures en pente:  Non précisée dans le RGD, mais pour garantir un // au texte du RGD, la hauteur libre minimale est de 2.00 m
- Gaines techniques communes et privatives contre murs extérieurs: A ne pas considérer dans la SUH
- Gaines techniques communes dans le corps du logement (immeuble en copropriété ou MU bi-familiale): A considérer dans la SUH
- Gaines techniques privatives en plein milieu du logement:  A considérer dans la SUH
- Trémies d’escalier à l’intérieur d’un logement (App. duplex ou MU): A considérer dans la SUH, 
- La trémie d’escalier est également à considérer au dernier étage, sauf si celui-ci est entièrement utilisé comme grenier. Dans ce cas la trémie d’escalier n’est pas considérée dans la SUH
- Surface pour installation appareil de VMC / local technique:  5 m2 au max. à déduire de la SUH par logement
- Surface pour installation de meubles de cuisine ou autre mobilier/ équipement fixe: A considérer dans la SUH
- Galerie avec « vide »: Le « vide » n’est pas pris en compte</t>
        </r>
      </text>
    </comment>
    <comment ref="Y7" authorId="0" shapeId="0">
      <text>
        <r>
          <rPr>
            <sz val="9"/>
            <color indexed="81"/>
            <rFont val="Tahoma"/>
            <family val="2"/>
          </rPr>
          <t xml:space="preserve">Annick Rock:
</t>
        </r>
        <r>
          <rPr>
            <b/>
            <u/>
            <sz val="9"/>
            <color indexed="81"/>
            <rFont val="Tahoma"/>
            <family val="2"/>
          </rPr>
          <t>case réservée à l'appréciation du Ministère du Logement:</t>
        </r>
        <r>
          <rPr>
            <sz val="9"/>
            <color indexed="81"/>
            <rFont val="Tahoma"/>
            <family val="2"/>
          </rPr>
          <t xml:space="preserve">
Pour des logements à nombre de chambre croissant, les pièces de séjour sont à dimensionner de manière à pouvoir accueillir décemment le nombre d’occupants présents dans le logement. 
</t>
        </r>
      </text>
    </comment>
    <comment ref="AC7" authorId="0" shapeId="0">
      <text>
        <r>
          <rPr>
            <b/>
            <sz val="9"/>
            <color indexed="81"/>
            <rFont val="Tahoma"/>
            <family val="2"/>
          </rPr>
          <t>Annick Rock:</t>
        </r>
        <r>
          <rPr>
            <sz val="9"/>
            <color indexed="81"/>
            <rFont val="Tahoma"/>
            <family val="2"/>
          </rPr>
          <t xml:space="preserve">
niche pour le groupe de ventilation avec porte</t>
        </r>
      </text>
    </comment>
    <comment ref="AD7" authorId="0" shapeId="0">
      <text>
        <r>
          <rPr>
            <b/>
            <sz val="9"/>
            <color indexed="81"/>
            <rFont val="Tahoma"/>
            <family val="2"/>
          </rPr>
          <t>Annick Rock:</t>
        </r>
        <r>
          <rPr>
            <sz val="9"/>
            <color indexed="81"/>
            <rFont val="Tahoma"/>
            <family val="2"/>
          </rPr>
          <t xml:space="preserve">
La salle de bain ou/et la salle de douche et/ ou le WC séparé doivent être accessibles indépendamment des chambres à coucher</t>
        </r>
      </text>
    </comment>
    <comment ref="AG7" authorId="0" shapeId="0">
      <text>
        <r>
          <rPr>
            <b/>
            <sz val="9"/>
            <color indexed="81"/>
            <rFont val="Tahoma"/>
            <family val="2"/>
          </rPr>
          <t>Annick Rock:</t>
        </r>
        <r>
          <rPr>
            <sz val="9"/>
            <color indexed="81"/>
            <rFont val="Tahoma"/>
            <family val="2"/>
          </rPr>
          <t xml:space="preserve">
cuisines pour logements locatifs avec meubles bas et hauts comprenant:
- plaque de cuisson 4 feux
- hotte conforme aux exigences CPE
- Four encastrable
- Evier et mitigeur
- réfrigérateur et petit congélateur intégré
- meubles de rangement (6x bas et 6x haut)
- revêtement mural de la niche et plan de travail</t>
        </r>
      </text>
    </comment>
    <comment ref="AH7" authorId="0" shapeId="0">
      <text>
        <r>
          <rPr>
            <b/>
            <sz val="9"/>
            <color indexed="81"/>
            <rFont val="Tahoma"/>
            <family val="2"/>
          </rPr>
          <t>Annick Rock:</t>
        </r>
        <r>
          <rPr>
            <sz val="9"/>
            <color indexed="81"/>
            <rFont val="Tahoma"/>
            <family val="2"/>
          </rPr>
          <t xml:space="preserve">
espace extérieur type balcon ou loggia de dimension utile permettant d'installer une table à manger et le nombre de chaises respectifs au type de logement (au moins 4m2 pour un studio)</t>
        </r>
      </text>
    </comment>
    <comment ref="AJ7" authorId="0" shapeId="0">
      <text>
        <r>
          <rPr>
            <b/>
            <sz val="9"/>
            <color indexed="81"/>
            <rFont val="Tahoma"/>
            <family val="2"/>
          </rPr>
          <t>Annick Rock:</t>
        </r>
        <r>
          <rPr>
            <sz val="9"/>
            <color indexed="81"/>
            <rFont val="Tahoma"/>
            <family val="2"/>
          </rPr>
          <t xml:space="preserve">
Indiquez l'identifiant de la cage d'escalier</t>
        </r>
      </text>
    </comment>
    <comment ref="AK7" authorId="0" shapeId="0">
      <text>
        <r>
          <rPr>
            <b/>
            <sz val="9"/>
            <color indexed="81"/>
            <rFont val="Tahoma"/>
            <family val="2"/>
          </rPr>
          <t>Annick Rock:</t>
        </r>
        <r>
          <rPr>
            <sz val="9"/>
            <color indexed="81"/>
            <rFont val="Tahoma"/>
            <family val="2"/>
          </rPr>
          <t xml:space="preserve">
économiquement justifiable qu'à partir des projets de logements disposant d'un sous-sol (rez-1) à rez+2 et pour 8 unités au minimum</t>
        </r>
      </text>
    </comment>
    <comment ref="AL7" authorId="0" shapeId="0">
      <text>
        <r>
          <rPr>
            <b/>
            <sz val="9"/>
            <color indexed="81"/>
            <rFont val="Tahoma"/>
            <family val="2"/>
          </rPr>
          <t>Annick Rock:</t>
        </r>
        <r>
          <rPr>
            <sz val="9"/>
            <color indexed="81"/>
            <rFont val="Tahoma"/>
            <family val="2"/>
          </rPr>
          <t xml:space="preserve">
</t>
        </r>
        <r>
          <rPr>
            <u/>
            <sz val="9"/>
            <color indexed="81"/>
            <rFont val="Tahoma"/>
            <family val="2"/>
          </rPr>
          <t>pour au moins 4 logements:</t>
        </r>
        <r>
          <rPr>
            <sz val="9"/>
            <color indexed="81"/>
            <rFont val="Tahoma"/>
            <family val="2"/>
          </rPr>
          <t xml:space="preserve"> 
- superficie minimale de 8 m2, majoré de 1 m2 par logement supplémentaire
- 1 emplacement pour 1 lave-linge et 1 sèche-linge supperposés par appartement
- espace de 2 m2 par logement pour sécher le linge</t>
        </r>
      </text>
    </comment>
    <comment ref="AS7" authorId="0" shapeId="0">
      <text>
        <r>
          <rPr>
            <b/>
            <sz val="9"/>
            <color indexed="81"/>
            <rFont val="Tahoma"/>
            <family val="2"/>
          </rPr>
          <t>Annick Rock:</t>
        </r>
        <r>
          <rPr>
            <sz val="9"/>
            <color indexed="81"/>
            <rFont val="Tahoma"/>
            <family val="2"/>
          </rPr>
          <t xml:space="preserve">
Le Ministère du Logement suggère de prévoir au maximum 1 emplacement par logement abordable subventionné</t>
        </r>
      </text>
    </comment>
    <comment ref="AV7" authorId="0" shapeId="0">
      <text>
        <r>
          <rPr>
            <b/>
            <sz val="9"/>
            <color indexed="81"/>
            <rFont val="Tahoma"/>
            <family val="2"/>
          </rPr>
          <t>Annick Rock:</t>
        </r>
        <r>
          <rPr>
            <sz val="9"/>
            <color indexed="81"/>
            <rFont val="Tahoma"/>
            <family val="2"/>
          </rPr>
          <t xml:space="preserve">
2 emplacements par carport double</t>
        </r>
      </text>
    </comment>
    <comment ref="AP8" authorId="0" shapeId="0">
      <text>
        <r>
          <rPr>
            <b/>
            <sz val="9"/>
            <color indexed="81"/>
            <rFont val="Tahoma"/>
            <family val="2"/>
          </rPr>
          <t>Annick Rock:</t>
        </r>
        <r>
          <rPr>
            <sz val="9"/>
            <color indexed="81"/>
            <rFont val="Tahoma"/>
            <family val="2"/>
          </rPr>
          <t xml:space="preserve">
local vélos facilement accessible avec rampe et sans marches avec 1 emplacement vélo par chambre</t>
        </r>
      </text>
    </comment>
    <comment ref="AP9" authorId="0" shapeId="0">
      <text>
        <r>
          <rPr>
            <b/>
            <sz val="9"/>
            <color indexed="81"/>
            <rFont val="Tahoma"/>
            <family val="2"/>
          </rPr>
          <t>Annick Rock:</t>
        </r>
        <r>
          <rPr>
            <sz val="9"/>
            <color indexed="81"/>
            <rFont val="Tahoma"/>
            <family val="2"/>
          </rPr>
          <t xml:space="preserve">
local poussette, au rez-de-chaussée, facilement accessible. Ce local doit avoir une superficie minimale de 1m2/ appartement. Le local poussette et le local vélo peuvent être combinés.</t>
        </r>
      </text>
    </comment>
    <comment ref="AP10" authorId="0" shapeId="0">
      <text>
        <r>
          <rPr>
            <b/>
            <sz val="9"/>
            <color indexed="81"/>
            <rFont val="Tahoma"/>
            <family val="2"/>
          </rPr>
          <t>Annick Rock:</t>
        </r>
        <r>
          <rPr>
            <sz val="9"/>
            <color indexed="81"/>
            <rFont val="Tahoma"/>
            <family val="2"/>
          </rPr>
          <t xml:space="preserve">
local débarras/ local de rangement supplémentaire privatif (-&gt; cave) de 5 à 6m2 par unité de logement </t>
        </r>
      </text>
    </comment>
    <comment ref="N11" authorId="0" shapeId="0">
      <text>
        <r>
          <rPr>
            <b/>
            <sz val="9"/>
            <color indexed="81"/>
            <rFont val="Tahoma"/>
            <family val="2"/>
          </rPr>
          <t>Annick Rock:</t>
        </r>
        <r>
          <rPr>
            <sz val="9"/>
            <color indexed="81"/>
            <rFont val="Tahoma"/>
            <family val="2"/>
          </rPr>
          <t xml:space="preserve">
</t>
        </r>
        <r>
          <rPr>
            <b/>
            <sz val="9"/>
            <color indexed="81"/>
            <rFont val="Tahoma"/>
            <family val="2"/>
          </rPr>
          <t>Telle que publiée au Mémorial A – 321 du 23 mars 2017 et illustrée dans le document publié suivant « Plan d’aménagement général » - Degré d’utilisation du sol/ Application des coefficients de densité.</t>
        </r>
        <r>
          <rPr>
            <sz val="9"/>
            <color indexed="81"/>
            <rFont val="Tahoma"/>
            <family val="2"/>
          </rPr>
          <t xml:space="preserve">
On entend par surface construite brute la surface hors œuvre d’un bâtiment (hauteur sous plafond &gt; 1.80m) et des dépendances en additionnant la surface de tous les niveaux.
Est considéré comme aménageable (hauteur sous plafond &gt; 1.80 m) tout local où peut s’exercer une activité quelconque, telle que les buanderies, ateliers, vestiaires, cantines, réserves commerciales, restaurants, salle de réunion, salles de cinéma et salles d’ordinateurs.
Est à considérer une surface hors œuvre, la surface de plancher mesurée au nu extérieur des murs de pourtour, y compris l’isolation thermique et le parachèvement.
Pour la rénovation : Est à considérer comme surface hors œuvre, la surface de plancher mesurée au nu extérieur des murs de pourtour, y compris l’isolation thermique et le parachèvement. En cas d’assainissement énergétique, la couche isolante supplémentaire de même que le nouveau parachèvement extérieur ne seront pas pris en compte.
</t>
        </r>
        <r>
          <rPr>
            <b/>
            <sz val="9"/>
            <color indexed="10"/>
            <rFont val="Tahoma"/>
            <family val="2"/>
          </rPr>
          <t xml:space="preserve">Surface éligible à la participation financière </t>
        </r>
        <r>
          <rPr>
            <sz val="9"/>
            <color indexed="10"/>
            <rFont val="Tahoma"/>
            <family val="2"/>
          </rPr>
          <t xml:space="preserve">
Dans le cadre du volet « 3.1 Prix de construction / de rénovation » et des aides financières prévues par la loi modifiée du 25 février 1979 concernant l’aide au logement, le Ministère du Logement se base sur la surface construite brute [SCB] et la surface non aménageable [SNA] telles que publiés au Mémorial A – 321 du 23 mars 2017 tout en ne considérant que les m2 dédiés aux logements et ses surfaces inhérentes 
o SCB_log (réelle)
o SNA_log (réelle)
Est exempt l’ensemble des surfaces à but lucratif tel que les commerces, les cabinets pour professions libérales etc. ainsi que les surfaces non aménageables y relatives.
Les surfaces « communes » et indissociables entre la fonction « logement » et les « surfaces à but lucratif » doivent être proratisées.
</t>
        </r>
      </text>
    </comment>
    <comment ref="AP11" authorId="0" shapeId="0">
      <text>
        <r>
          <rPr>
            <b/>
            <sz val="9"/>
            <color indexed="81"/>
            <rFont val="Tahoma"/>
            <family val="2"/>
          </rPr>
          <t>Annick Rock:</t>
        </r>
        <r>
          <rPr>
            <sz val="9"/>
            <color indexed="81"/>
            <rFont val="Tahoma"/>
            <family val="2"/>
          </rPr>
          <t xml:space="preserve">
Pour tout immeuble collectif un local permettant d’entreposer e.a. les outils de jardinage et le matériel nécessaire au nettoyage des parties communes de l’immeuble et des trottoirs doit être prévu  :
o </t>
        </r>
        <r>
          <rPr>
            <b/>
            <sz val="9"/>
            <color indexed="81"/>
            <rFont val="Tahoma"/>
            <family val="2"/>
          </rPr>
          <t xml:space="preserve">Avoir une superficie minimale de 3 m2 </t>
        </r>
        <r>
          <rPr>
            <sz val="9"/>
            <color indexed="81"/>
            <rFont val="Tahoma"/>
            <family val="2"/>
          </rPr>
          <t xml:space="preserve">
o Comporter au moins un raccordement aux conduites d’adduction d’eau et un raccordement à l’égout
</t>
        </r>
      </text>
    </comment>
    <comment ref="N12" authorId="0" shapeId="0">
      <text>
        <r>
          <rPr>
            <b/>
            <sz val="9"/>
            <color indexed="81"/>
            <rFont val="Tahoma"/>
            <family val="2"/>
          </rPr>
          <t xml:space="preserve">Annick Rock: </t>
        </r>
        <r>
          <rPr>
            <sz val="9"/>
            <color indexed="81"/>
            <rFont val="Tahoma"/>
            <family val="2"/>
          </rPr>
          <t xml:space="preserve">
</t>
        </r>
        <r>
          <rPr>
            <b/>
            <sz val="9"/>
            <color indexed="81"/>
            <rFont val="Tahoma"/>
            <family val="2"/>
          </rPr>
          <t>Telle que publiée au Mémorial A – 321 du 23 mars 2017 et illustrée dans le document publié suivant « Plan d’aménagement général » - Degré d’utilisation du sol/ Application des coefficients de densité.</t>
        </r>
        <r>
          <rPr>
            <sz val="9"/>
            <color indexed="81"/>
            <rFont val="Tahoma"/>
            <family val="2"/>
          </rPr>
          <t xml:space="preserve">
Les surfaces des emplacements, des garages souterrains etc. figurent dans la SNA
</t>
        </r>
        <r>
          <rPr>
            <b/>
            <sz val="9"/>
            <color indexed="10"/>
            <rFont val="Tahoma"/>
            <family val="2"/>
          </rPr>
          <t xml:space="preserve">Surface éligible à la participation financière </t>
        </r>
        <r>
          <rPr>
            <sz val="9"/>
            <color indexed="10"/>
            <rFont val="Tahoma"/>
            <family val="2"/>
          </rPr>
          <t xml:space="preserve">
Dans le cadre du volet « 3.1 Prix de construction / de rénovation » et des aides financières prévues par la loi modifiée du 25 février 1979 concernant l’aide au logement, le Ministère du Logement se base sur la surface construite brute [SCB] et la surface non aménageable [SNA] telles que publiés au Mémorial A – 321 du 23 mars 2017 tout en ne considérant que les m2 dédiés aux logements et ses surfaces inhérentes 
o SCB_log (réelle)
o SNA_log (réelle)
Est exempt l’ensemble des surfaces à but lucratif tel que les commerces, les cabinets pour professions libérales etc. ainsi que les surfaces non aménageables y relatives.
Les surfaces « communes » et indissociables entre la fonction « logement » et les « surfaces à but lucratif » doivent être proratisées.</t>
        </r>
        <r>
          <rPr>
            <sz val="9"/>
            <color indexed="81"/>
            <rFont val="Tahoma"/>
            <family val="2"/>
          </rPr>
          <t xml:space="preserve">
</t>
        </r>
      </text>
    </comment>
    <comment ref="AP12" authorId="0" shapeId="0">
      <text>
        <r>
          <rPr>
            <b/>
            <sz val="9"/>
            <color indexed="81"/>
            <rFont val="Tahoma"/>
            <family val="2"/>
          </rPr>
          <t>Annick Rock:</t>
        </r>
        <r>
          <rPr>
            <sz val="9"/>
            <color indexed="81"/>
            <rFont val="Tahoma"/>
            <family val="2"/>
          </rPr>
          <t xml:space="preserve">
Les locaux sanitaires et les cuisines et donc les gaines techniques seront à grouper, respectivement à superposer.</t>
        </r>
      </text>
    </comment>
    <comment ref="N14" authorId="0" shapeId="0">
      <text>
        <r>
          <rPr>
            <b/>
            <sz val="9"/>
            <color indexed="81"/>
            <rFont val="Tahoma"/>
            <family val="2"/>
          </rPr>
          <t>Annick Rock:</t>
        </r>
        <r>
          <rPr>
            <sz val="9"/>
            <color indexed="81"/>
            <rFont val="Tahoma"/>
            <family val="2"/>
          </rPr>
          <t xml:space="preserve">
Le Ministère du Logement suggère que Σ [SUH] ≥ 70% de Σ [SCB_log]  </t>
        </r>
      </text>
    </comment>
    <comment ref="N15" authorId="0" shapeId="0">
      <text>
        <r>
          <rPr>
            <b/>
            <sz val="9"/>
            <color indexed="81"/>
            <rFont val="Tahoma"/>
            <family val="2"/>
          </rPr>
          <t>Annick Rock:</t>
        </r>
        <r>
          <rPr>
            <sz val="9"/>
            <color indexed="81"/>
            <rFont val="Tahoma"/>
            <family val="2"/>
          </rPr>
          <t xml:space="preserve">
Le Ministère du Logement suggère que Σ [SUH] ≥ 70% de Σ [SCB_log]  </t>
        </r>
      </text>
    </comment>
    <comment ref="N16" authorId="0" shapeId="0">
      <text>
        <r>
          <rPr>
            <b/>
            <sz val="9"/>
            <color indexed="81"/>
            <rFont val="Tahoma"/>
            <family val="2"/>
          </rPr>
          <t>Annick Rock:</t>
        </r>
        <r>
          <rPr>
            <sz val="9"/>
            <color indexed="81"/>
            <rFont val="Tahoma"/>
            <family val="2"/>
          </rPr>
          <t xml:space="preserve">
Le Ministère du Logement estime un ratio de 40% en [SNA_log] par [m2_SCB_log]</t>
        </r>
      </text>
    </comment>
  </commentList>
</comments>
</file>

<file path=xl/sharedStrings.xml><?xml version="1.0" encoding="utf-8"?>
<sst xmlns="http://schemas.openxmlformats.org/spreadsheetml/2006/main" count="448" uniqueCount="281">
  <si>
    <t>A</t>
  </si>
  <si>
    <t>B</t>
  </si>
  <si>
    <t>D</t>
  </si>
  <si>
    <t>E</t>
  </si>
  <si>
    <t>F</t>
  </si>
  <si>
    <t>H</t>
  </si>
  <si>
    <t>I</t>
  </si>
  <si>
    <t>matériaux façades</t>
  </si>
  <si>
    <t>classe énergétique</t>
  </si>
  <si>
    <t>crépis</t>
  </si>
  <si>
    <t>bardage en bois</t>
  </si>
  <si>
    <t xml:space="preserve">bardage en PVC </t>
  </si>
  <si>
    <t>C</t>
  </si>
  <si>
    <t>parements en pierre naturelle</t>
  </si>
  <si>
    <t>bardage en ciment composite</t>
  </si>
  <si>
    <t>revêtements végétaux</t>
  </si>
  <si>
    <t>G</t>
  </si>
  <si>
    <t xml:space="preserve">Gestionnaire ML </t>
  </si>
  <si>
    <t>équilibre entre bon standard de construction, qualité architecturale en adéquation avec celle du quartier, budget raisonnable pour l'achèvement et entretien</t>
  </si>
  <si>
    <t>Dispense ministérielle pour projets exceptionnels de rénovation pour bâtiments protégés au niveau national ou communal</t>
  </si>
  <si>
    <t>Qualité architecturale et aspects extérieurs</t>
  </si>
  <si>
    <t>orthogonalité des plans</t>
  </si>
  <si>
    <t>toitures simples, le moins de décalages possibles</t>
  </si>
  <si>
    <t>lucarnes et fenêtres rampantes de formes simples</t>
  </si>
  <si>
    <t>lucarnes et fenêtres rampantes avec vue directe pour locaux sous toiture</t>
  </si>
  <si>
    <t>Percements et ouvertures de façades</t>
  </si>
  <si>
    <t>menuiseries subdivisions simples, types limités et répétitifs</t>
  </si>
  <si>
    <t>logements à double orientation (surchauffe)</t>
  </si>
  <si>
    <t>Façades</t>
  </si>
  <si>
    <t>traitement</t>
  </si>
  <si>
    <t>harmonisation des coûts d'investissements, entretien, remise en état</t>
  </si>
  <si>
    <t>Installation techniques</t>
  </si>
  <si>
    <t>Installations techniques de chauffage et de ventilation mécanique éligibles dans le cadre de la PrimeHouse ?</t>
  </si>
  <si>
    <t>ventilation mécanique par logement</t>
  </si>
  <si>
    <t>Eléments favorisant l'habitat si immeuble collectif &gt; 12 unités</t>
  </si>
  <si>
    <t>salle polyvalente</t>
  </si>
  <si>
    <t>chambre d'ami</t>
  </si>
  <si>
    <t>buanderie commune avec ouverture et accès s/ l'extér.</t>
  </si>
  <si>
    <t>local atelier/ bricolage</t>
  </si>
  <si>
    <t>local télétravail</t>
  </si>
  <si>
    <t>salle multifonctionnelle (jeux, biblio.) avec ouverture s/ l'extér.</t>
  </si>
  <si>
    <t>Aménagement extérieur</t>
  </si>
  <si>
    <t>conception dans esprit d'économicité, facile d'entretien</t>
  </si>
  <si>
    <t>jardinets privatifs</t>
  </si>
  <si>
    <t>respect du site naturel (avec plat interméd. si pente)</t>
  </si>
  <si>
    <t>activités (jeu, barbecue, terrasse, assises,…)</t>
  </si>
  <si>
    <t>limitation des surfaces imperméabilisées
chemins, surfaces consolidées en matériaux perméables</t>
  </si>
  <si>
    <t>Accessibilité PMR</t>
  </si>
  <si>
    <t>Accessibilité de l'aménagement extérieur adapté aux PMR</t>
  </si>
  <si>
    <t>10% des logements attribués à PMR</t>
  </si>
  <si>
    <t>Type de maison</t>
  </si>
  <si>
    <t>débarras</t>
  </si>
  <si>
    <t>niche vestiaire</t>
  </si>
  <si>
    <t>3.5</t>
  </si>
  <si>
    <t>Maison en bande</t>
  </si>
  <si>
    <t>SUH/SCB</t>
  </si>
  <si>
    <t>Emplacements privés</t>
  </si>
  <si>
    <t>murs mitoyens privatifs</t>
  </si>
  <si>
    <t>3.4</t>
  </si>
  <si>
    <t>4.5</t>
  </si>
  <si>
    <t>4.6</t>
  </si>
  <si>
    <t>4.7</t>
  </si>
  <si>
    <t>5.7</t>
  </si>
  <si>
    <t>6.7</t>
  </si>
  <si>
    <t>7.10</t>
  </si>
  <si>
    <t>1.1</t>
  </si>
  <si>
    <t>ascenseur</t>
  </si>
  <si>
    <t xml:space="preserve">buanderie commune </t>
  </si>
  <si>
    <t>local poubelle</t>
  </si>
  <si>
    <t>station de tri</t>
  </si>
  <si>
    <t>0.1</t>
  </si>
  <si>
    <t>1.2</t>
  </si>
  <si>
    <t>2.2</t>
  </si>
  <si>
    <t>2.3</t>
  </si>
  <si>
    <t>2.4</t>
  </si>
  <si>
    <t>3.6</t>
  </si>
  <si>
    <t>Organisation interne</t>
  </si>
  <si>
    <t>Maison jumelée</t>
  </si>
  <si>
    <t>Maison bi-familiale</t>
  </si>
  <si>
    <t>Maison isolée</t>
  </si>
  <si>
    <t>Maison avec logement intégré</t>
  </si>
  <si>
    <t>Logement intégré</t>
  </si>
  <si>
    <t>[m2]</t>
  </si>
  <si>
    <t>Quote-part du nombre total d’appartements</t>
  </si>
  <si>
    <t>+/- 15%</t>
  </si>
  <si>
    <t>+/- 35%</t>
  </si>
  <si>
    <t>+/- 10%</t>
  </si>
  <si>
    <t>&lt; 5%</t>
  </si>
  <si>
    <t>Quote-part du nombre total des maisons</t>
  </si>
  <si>
    <t>Promoteur</t>
  </si>
  <si>
    <t>Commune</t>
  </si>
  <si>
    <t>Localité</t>
  </si>
  <si>
    <t>Adresse/ Lieu-dit</t>
  </si>
  <si>
    <t>Initulé du projet</t>
  </si>
  <si>
    <t>Descriptif sommaire</t>
  </si>
  <si>
    <t>Immeubles collectifs</t>
  </si>
  <si>
    <t>Code MINISTERE DU LOGEMENT</t>
  </si>
  <si>
    <t>débarras/ local technique</t>
  </si>
  <si>
    <t>buanderie</t>
  </si>
  <si>
    <t>niche VMC
avec porte</t>
  </si>
  <si>
    <t xml:space="preserve">type WC </t>
  </si>
  <si>
    <t>[SUH]</t>
  </si>
  <si>
    <t xml:space="preserve">Typologies </t>
  </si>
  <si>
    <t>Chambres à coucher</t>
  </si>
  <si>
    <t>ch 01
m2</t>
  </si>
  <si>
    <t>ch 02
m2</t>
  </si>
  <si>
    <t>ch 03
m2</t>
  </si>
  <si>
    <t xml:space="preserve">local rangement/ stockage type abris de jardin </t>
  </si>
  <si>
    <t>Qualité énergétique et écologique</t>
  </si>
  <si>
    <t>Maisons</t>
  </si>
  <si>
    <t>Typologies</t>
  </si>
  <si>
    <t>logement intégré</t>
  </si>
  <si>
    <t>Surfaces</t>
  </si>
  <si>
    <t>[SCB]
théorique du lot</t>
  </si>
  <si>
    <t>Programmation par cage d'escalier</t>
  </si>
  <si>
    <t>cage d'escalier</t>
  </si>
  <si>
    <t>Programmation par immeuble</t>
  </si>
  <si>
    <t>Programmation par logement</t>
  </si>
  <si>
    <t>auvent</t>
  </si>
  <si>
    <t>localisation</t>
  </si>
  <si>
    <t>RDC</t>
  </si>
  <si>
    <t>RDC +1</t>
  </si>
  <si>
    <t>RDC +2</t>
  </si>
  <si>
    <t>RDC +3</t>
  </si>
  <si>
    <t>RDC +4</t>
  </si>
  <si>
    <t>RDC +5</t>
  </si>
  <si>
    <t>RDC +6</t>
  </si>
  <si>
    <t>RDC +7</t>
  </si>
  <si>
    <t>RDC +8</t>
  </si>
  <si>
    <t>RDC +9</t>
  </si>
  <si>
    <t>RDC +10</t>
  </si>
  <si>
    <t>étage</t>
  </si>
  <si>
    <t xml:space="preserve">
cage d'escalier</t>
  </si>
  <si>
    <t>cuisine
si log locatif</t>
  </si>
  <si>
    <t>oui</t>
  </si>
  <si>
    <t>non</t>
  </si>
  <si>
    <t>commentaire</t>
  </si>
  <si>
    <t>ch 04
m2</t>
  </si>
  <si>
    <t>ch 05
m2</t>
  </si>
  <si>
    <t>ch 06
m2</t>
  </si>
  <si>
    <t>ch 07
m2</t>
  </si>
  <si>
    <t>local vélos avec 
1 empl. vélo/ chambre</t>
  </si>
  <si>
    <t xml:space="preserve">Taille du lot en 
ares </t>
  </si>
  <si>
    <t>RATIOS</t>
  </si>
  <si>
    <t>adapté PMR</t>
  </si>
  <si>
    <t xml:space="preserve">typologie
</t>
  </si>
  <si>
    <t>stade du projet</t>
  </si>
  <si>
    <t>APS</t>
  </si>
  <si>
    <t>APD</t>
  </si>
  <si>
    <t>PdB</t>
  </si>
  <si>
    <t>Exécution</t>
  </si>
  <si>
    <t>As built</t>
  </si>
  <si>
    <t>STADE du projet:</t>
  </si>
  <si>
    <t>nombre de typologies réduits avec gabbarits récurrents et standardisés, fenêtres variées pour éviter monotonie</t>
  </si>
  <si>
    <t>Σ [SUH]</t>
  </si>
  <si>
    <t>SNA/SCB</t>
  </si>
  <si>
    <t>ratio surfaces immeuble collectif</t>
  </si>
  <si>
    <t>à vérifier</t>
  </si>
  <si>
    <t>SUH min</t>
  </si>
  <si>
    <t>SUH max</t>
  </si>
  <si>
    <t>Type</t>
  </si>
  <si>
    <t>0 et 1 chambre</t>
  </si>
  <si>
    <t>2 chambres</t>
  </si>
  <si>
    <t>3 chambres</t>
  </si>
  <si>
    <t>4 chambres</t>
  </si>
  <si>
    <t>5 chambres</t>
  </si>
  <si>
    <t>Logements adaptés PMR</t>
  </si>
  <si>
    <t>numéro
unité</t>
  </si>
  <si>
    <t>Immeuble collectif</t>
  </si>
  <si>
    <t>Unités</t>
  </si>
  <si>
    <t>Récapitulatif</t>
  </si>
  <si>
    <t xml:space="preserve">  Σ  appartements</t>
  </si>
  <si>
    <t>Σ emplacements privés</t>
  </si>
  <si>
    <t xml:space="preserve">espace 
extérieur 
</t>
  </si>
  <si>
    <t xml:space="preserve">niche VMC
</t>
  </si>
  <si>
    <t>n° lot</t>
  </si>
  <si>
    <t>6 chambres</t>
  </si>
  <si>
    <t>7 chambres</t>
  </si>
  <si>
    <t>type sdd / sdb</t>
  </si>
  <si>
    <t xml:space="preserve"> cuisine
si logement locatif</t>
  </si>
  <si>
    <t xml:space="preserve">terrasse 
</t>
  </si>
  <si>
    <t>emplacements privés</t>
  </si>
  <si>
    <t>emplacement extérieur</t>
  </si>
  <si>
    <t>terrasse</t>
  </si>
  <si>
    <t>surfaces</t>
  </si>
  <si>
    <t>Commentaires</t>
  </si>
  <si>
    <t>commentaires</t>
  </si>
  <si>
    <t>carport
simple</t>
  </si>
  <si>
    <t xml:space="preserve">carport
double </t>
  </si>
  <si>
    <t xml:space="preserve"> Σ nombre d'emplacements par maison</t>
  </si>
  <si>
    <t>car-port double</t>
  </si>
  <si>
    <t>immeuble collectif</t>
  </si>
  <si>
    <t>maisons</t>
  </si>
  <si>
    <t>taille des pièces de séjour</t>
  </si>
  <si>
    <t>adaptée</t>
  </si>
  <si>
    <t>non adaptée</t>
  </si>
  <si>
    <t xml:space="preserve"> Σ nombre d'emplacements par appartement</t>
  </si>
  <si>
    <t>équipements sanitaires</t>
  </si>
  <si>
    <t>AMENAGEMENT EXTERIEUR</t>
  </si>
  <si>
    <t xml:space="preserve"> Σ nombre de chambres</t>
  </si>
  <si>
    <t>accès sanitaires</t>
  </si>
  <si>
    <t>local vélos</t>
  </si>
  <si>
    <t>local poussette</t>
  </si>
  <si>
    <t>caves privatives</t>
  </si>
  <si>
    <t>sdd/sdb</t>
  </si>
  <si>
    <t>WC</t>
  </si>
  <si>
    <t>sdd_1</t>
  </si>
  <si>
    <t>sdb_1</t>
  </si>
  <si>
    <t>sdd_2</t>
  </si>
  <si>
    <t>sdb_2</t>
  </si>
  <si>
    <t>wc_1</t>
  </si>
  <si>
    <t>wc_2</t>
  </si>
  <si>
    <t>Column1</t>
  </si>
  <si>
    <t>Column2</t>
  </si>
  <si>
    <t>x</t>
  </si>
  <si>
    <t>Affirmation</t>
  </si>
  <si>
    <t>Généralités</t>
  </si>
  <si>
    <t>Vente/ location</t>
  </si>
  <si>
    <t>location</t>
  </si>
  <si>
    <t>vente</t>
  </si>
  <si>
    <t>prime house</t>
  </si>
  <si>
    <t>à préciser</t>
  </si>
  <si>
    <t>CPE</t>
  </si>
  <si>
    <t>pas d'emplacement</t>
  </si>
  <si>
    <t>&gt; 8 unités</t>
  </si>
  <si>
    <t>&lt; 8 unités</t>
  </si>
  <si>
    <t>type</t>
  </si>
  <si>
    <t>Bi-familial</t>
  </si>
  <si>
    <t>type de construction</t>
  </si>
  <si>
    <t>ossature bois</t>
  </si>
  <si>
    <t>bois massiv</t>
  </si>
  <si>
    <t>constrcution massive</t>
  </si>
  <si>
    <t>mixte</t>
  </si>
  <si>
    <t>ID</t>
  </si>
  <si>
    <t>Réservé MINISTERE DU LOGEMENT</t>
  </si>
  <si>
    <t>pas d'ascenseur</t>
  </si>
  <si>
    <t>à sélectionner</t>
  </si>
  <si>
    <r>
      <t xml:space="preserve">Veuillez remplir une fiche </t>
    </r>
    <r>
      <rPr>
        <u/>
        <sz val="11"/>
        <color theme="1"/>
        <rFont val="Calibri Light"/>
        <family val="2"/>
        <scheme val="major"/>
      </rPr>
      <t>par</t>
    </r>
    <r>
      <rPr>
        <sz val="11"/>
        <color theme="1"/>
        <rFont val="Calibri Light"/>
        <family val="2"/>
        <scheme val="major"/>
      </rPr>
      <t xml:space="preserve"> immeuble collectif </t>
    </r>
  </si>
  <si>
    <t>Tous les lots peuvent être indiqués sur cette fiche</t>
  </si>
  <si>
    <t>sdd_1,sdb_1</t>
  </si>
  <si>
    <t>sdd_2,sdb_2</t>
  </si>
  <si>
    <t>Logements intégrés</t>
  </si>
  <si>
    <r>
      <rPr>
        <b/>
        <sz val="11"/>
        <color theme="1"/>
        <rFont val="Calibri Light"/>
        <family val="2"/>
        <scheme val="major"/>
      </rPr>
      <t>Logement(s)</t>
    </r>
    <r>
      <rPr>
        <sz val="11"/>
        <color theme="1"/>
        <rFont val="Calibri Light"/>
        <family val="2"/>
        <scheme val="major"/>
      </rPr>
      <t xml:space="preserve"> avec 3 chambres</t>
    </r>
  </si>
  <si>
    <t xml:space="preserve">  Σ  logements (MU et logements intégrés)</t>
  </si>
  <si>
    <t>Type de logement</t>
  </si>
  <si>
    <r>
      <t xml:space="preserve">Typologie
</t>
    </r>
    <r>
      <rPr>
        <b/>
        <sz val="11"/>
        <color theme="1"/>
        <rFont val="Calibri Light"/>
        <family val="2"/>
        <scheme val="major"/>
      </rPr>
      <t>logement principal</t>
    </r>
  </si>
  <si>
    <r>
      <t xml:space="preserve">Typologie </t>
    </r>
    <r>
      <rPr>
        <b/>
        <sz val="11"/>
        <color theme="1"/>
        <rFont val="Calibri Light"/>
        <family val="2"/>
        <scheme val="major"/>
      </rPr>
      <t>logement intégré</t>
    </r>
  </si>
  <si>
    <r>
      <t xml:space="preserve">[SUH]
m2
</t>
    </r>
    <r>
      <rPr>
        <b/>
        <sz val="11"/>
        <color theme="1"/>
        <rFont val="Calibri Light"/>
        <family val="2"/>
        <scheme val="major"/>
      </rPr>
      <t>logement principal</t>
    </r>
  </si>
  <si>
    <r>
      <t xml:space="preserve">[SUH]
m2
</t>
    </r>
    <r>
      <rPr>
        <b/>
        <sz val="11"/>
        <color theme="1"/>
        <rFont val="Calibri Light"/>
        <family val="2"/>
        <scheme val="major"/>
      </rPr>
      <t>logement intégré</t>
    </r>
  </si>
  <si>
    <t>NOUVELLE CONSTRUCTION</t>
  </si>
  <si>
    <t>ASSAINISSEMENT ENERGETIQUE</t>
  </si>
  <si>
    <t>Respect des exigences minimales selon Règlement grand-ducal du 9 juin 2021 concernant la performance énergétique des bâtiments</t>
  </si>
  <si>
    <t xml:space="preserve">   si non- &gt; dérogation du bourgmestre dans le cadre de la demande de construire</t>
  </si>
  <si>
    <t>non-définis</t>
  </si>
  <si>
    <t>Σ [SUH max CDC ]</t>
  </si>
  <si>
    <t>[SUH maximale CDC]</t>
  </si>
  <si>
    <t xml:space="preserve">[SUH]
m2
maximum CDC </t>
  </si>
  <si>
    <t>Surface Commerciale</t>
  </si>
  <si>
    <t>Suivi dossier par</t>
  </si>
  <si>
    <t>TOTAL</t>
  </si>
  <si>
    <t xml:space="preserve">emplacement intérieur
</t>
  </si>
  <si>
    <t>date: xx/xx/2023</t>
  </si>
  <si>
    <t>Carol Rodesch</t>
  </si>
  <si>
    <t>Catherine Jost</t>
  </si>
  <si>
    <t>xx</t>
  </si>
  <si>
    <t>0 chambre</t>
  </si>
  <si>
    <t>Total</t>
  </si>
  <si>
    <t>VERSION 1.1_CAL 29 du 17.05.2023</t>
  </si>
  <si>
    <t>4.8</t>
  </si>
  <si>
    <t>5.8</t>
  </si>
  <si>
    <t>5.9</t>
  </si>
  <si>
    <t>5.10</t>
  </si>
  <si>
    <t>6.8</t>
  </si>
  <si>
    <t>6.9</t>
  </si>
  <si>
    <t>6.10</t>
  </si>
  <si>
    <t>6.11</t>
  </si>
  <si>
    <t>6.12</t>
  </si>
  <si>
    <t>7.11</t>
  </si>
  <si>
    <t>7.12</t>
  </si>
  <si>
    <t>7.13</t>
  </si>
  <si>
    <t>7.14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</si>
</sst>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3" x14ac:knownFonts="1">
    <font>
      <sz val="11"/>
      <color theme="1"/>
      <name val="Calibri"/>
      <family val="2"/>
      <scheme val="minor"/>
    </font>
    <font>
      <b/>
      <sz val="11"/>
      <color theme="1"/>
      <name val="Calibri"/>
      <family val="2"/>
      <scheme val="minor"/>
    </font>
    <font>
      <u/>
      <sz val="11"/>
      <color theme="1"/>
      <name val="Calibri"/>
      <family val="2"/>
      <scheme val="minor"/>
    </font>
    <font>
      <sz val="11"/>
      <color theme="1"/>
      <name val="Calibri"/>
      <family val="2"/>
      <scheme val="minor"/>
    </font>
    <font>
      <sz val="10"/>
      <name val="MS Sans Serif"/>
    </font>
    <font>
      <sz val="10"/>
      <name val="Arial"/>
      <family val="2"/>
    </font>
    <font>
      <sz val="9"/>
      <color indexed="81"/>
      <name val="Tahoma"/>
      <family val="2"/>
    </font>
    <font>
      <b/>
      <sz val="9"/>
      <color indexed="81"/>
      <name val="Tahoma"/>
      <family val="2"/>
    </font>
    <font>
      <u/>
      <sz val="9"/>
      <color indexed="81"/>
      <name val="Tahoma"/>
      <family val="2"/>
    </font>
    <font>
      <b/>
      <u/>
      <sz val="9"/>
      <color indexed="81"/>
      <name val="Tahoma"/>
      <family val="2"/>
    </font>
    <font>
      <strike/>
      <sz val="11"/>
      <color theme="1"/>
      <name val="Calibri"/>
      <family val="2"/>
      <scheme val="minor"/>
    </font>
    <font>
      <sz val="11"/>
      <color theme="1"/>
      <name val="Calibri"/>
      <family val="2"/>
    </font>
    <font>
      <u/>
      <sz val="11"/>
      <color theme="1"/>
      <name val="Calibri"/>
      <family val="2"/>
      <scheme val="minor"/>
    </font>
    <font>
      <b/>
      <sz val="9"/>
      <color indexed="10"/>
      <name val="Tahoma"/>
      <family val="2"/>
    </font>
    <font>
      <sz val="9"/>
      <color indexed="10"/>
      <name val="Tahoma"/>
      <family val="2"/>
    </font>
    <font>
      <sz val="11"/>
      <color theme="1"/>
      <name val="Calibri Light"/>
      <family val="2"/>
      <scheme val="major"/>
    </font>
    <font>
      <b/>
      <sz val="14"/>
      <name val="Calibri Light"/>
      <family val="2"/>
      <scheme val="major"/>
    </font>
    <font>
      <i/>
      <sz val="8"/>
      <color theme="1"/>
      <name val="Calibri Light"/>
      <family val="2"/>
      <scheme val="major"/>
    </font>
    <font>
      <sz val="11"/>
      <name val="Calibri Light"/>
      <family val="2"/>
      <scheme val="major"/>
    </font>
    <font>
      <b/>
      <sz val="18"/>
      <name val="Calibri Light"/>
      <family val="2"/>
      <scheme val="major"/>
    </font>
    <font>
      <sz val="11"/>
      <color rgb="FFFF0000"/>
      <name val="Calibri Light"/>
      <family val="2"/>
      <scheme val="major"/>
    </font>
    <font>
      <i/>
      <sz val="11"/>
      <name val="Calibri Light"/>
      <family val="2"/>
      <scheme val="major"/>
    </font>
    <font>
      <i/>
      <sz val="11"/>
      <color theme="1"/>
      <name val="Calibri Light"/>
      <family val="2"/>
      <scheme val="major"/>
    </font>
    <font>
      <b/>
      <sz val="11"/>
      <name val="Calibri Light"/>
      <family val="2"/>
      <scheme val="major"/>
    </font>
    <font>
      <b/>
      <sz val="14"/>
      <color theme="1"/>
      <name val="Calibri Light"/>
      <family val="2"/>
      <scheme val="major"/>
    </font>
    <font>
      <b/>
      <sz val="14"/>
      <color theme="0"/>
      <name val="Calibri Light"/>
      <family val="2"/>
      <scheme val="major"/>
    </font>
    <font>
      <b/>
      <sz val="11"/>
      <color theme="1"/>
      <name val="Calibri Light"/>
      <family val="2"/>
      <scheme val="major"/>
    </font>
    <font>
      <b/>
      <sz val="18"/>
      <color theme="0"/>
      <name val="Calibri Light"/>
      <family val="2"/>
      <scheme val="major"/>
    </font>
    <font>
      <sz val="9"/>
      <color theme="1"/>
      <name val="Calibri Light"/>
      <family val="2"/>
      <scheme val="major"/>
    </font>
    <font>
      <u/>
      <sz val="11"/>
      <color theme="1"/>
      <name val="Calibri Light"/>
      <family val="2"/>
      <scheme val="major"/>
    </font>
    <font>
      <strike/>
      <sz val="11"/>
      <color theme="1"/>
      <name val="Calibri Light"/>
      <family val="2"/>
      <scheme val="major"/>
    </font>
    <font>
      <sz val="11"/>
      <name val="Calibri"/>
      <family val="2"/>
      <scheme val="minor"/>
    </font>
    <font>
      <b/>
      <sz val="1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79998168889431442"/>
        <bgColor indexed="64"/>
      </patternFill>
    </fill>
    <fill>
      <patternFill patternType="gray0625">
        <fgColor theme="5" tint="0.39994506668294322"/>
        <bgColor rgb="FFFEF5F0"/>
      </patternFill>
    </fill>
    <fill>
      <patternFill patternType="solid">
        <fgColor theme="5" tint="0.59999389629810485"/>
        <bgColor indexed="64"/>
      </patternFill>
    </fill>
    <fill>
      <patternFill patternType="solid">
        <fgColor theme="0" tint="-0.249977111117893"/>
        <bgColor indexed="64"/>
      </patternFill>
    </fill>
    <fill>
      <patternFill patternType="gray0625">
        <fgColor theme="5" tint="0.39991454817346722"/>
        <bgColor rgb="FFFEF5F0"/>
      </patternFill>
    </fill>
    <fill>
      <patternFill patternType="solid">
        <fgColor theme="0" tint="-4.9989318521683403E-2"/>
        <bgColor theme="0"/>
      </patternFill>
    </fill>
    <fill>
      <patternFill patternType="solid">
        <fgColor theme="0" tint="-0.14999847407452621"/>
        <bgColor indexed="64"/>
      </patternFill>
    </fill>
    <fill>
      <patternFill patternType="solid">
        <fgColor theme="0" tint="-0.14999847407452621"/>
        <bgColor theme="0"/>
      </patternFill>
    </fill>
    <fill>
      <patternFill patternType="solid">
        <fgColor theme="5" tint="0.79998168889431442"/>
        <bgColor theme="0"/>
      </patternFill>
    </fill>
    <fill>
      <patternFill patternType="solid">
        <fgColor theme="4" tint="0.59999389629810485"/>
        <bgColor indexed="64"/>
      </patternFill>
    </fill>
    <fill>
      <patternFill patternType="gray0625">
        <fgColor theme="4" tint="-0.24994659260841701"/>
        <bgColor theme="4" tint="0.79995117038483843"/>
      </patternFill>
    </fill>
    <fill>
      <patternFill patternType="solid">
        <fgColor theme="0"/>
        <bgColor indexed="64"/>
      </patternFill>
    </fill>
    <fill>
      <patternFill patternType="gray0625">
        <fgColor rgb="FFFDEFE7"/>
      </patternFill>
    </fill>
    <fill>
      <patternFill patternType="solid">
        <fgColor theme="4" tint="0.79998168889431442"/>
        <bgColor theme="4" tint="0.79998168889431442"/>
      </patternFill>
    </fill>
  </fills>
  <borders count="33">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5" tint="0.39997558519241921"/>
      </right>
      <top/>
      <bottom/>
      <diagonal/>
    </border>
    <border>
      <left style="thin">
        <color theme="5" tint="0.39997558519241921"/>
      </left>
      <right style="thin">
        <color theme="5" tint="0.39997558519241921"/>
      </right>
      <top/>
      <bottom/>
      <diagonal/>
    </border>
    <border>
      <left style="medium">
        <color theme="5" tint="0.39997558519241921"/>
      </left>
      <right/>
      <top style="medium">
        <color theme="5" tint="0.39997558519241921"/>
      </top>
      <bottom/>
      <diagonal/>
    </border>
    <border>
      <left/>
      <right style="medium">
        <color theme="5" tint="0.39997558519241921"/>
      </right>
      <top style="medium">
        <color theme="5" tint="0.39997558519241921"/>
      </top>
      <bottom/>
      <diagonal/>
    </border>
    <border>
      <left style="medium">
        <color theme="5" tint="0.39997558519241921"/>
      </left>
      <right/>
      <top/>
      <bottom/>
      <diagonal/>
    </border>
    <border>
      <left/>
      <right style="medium">
        <color theme="5" tint="0.39997558519241921"/>
      </right>
      <top/>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style="medium">
        <color theme="5" tint="0.39997558519241921"/>
      </left>
      <right style="medium">
        <color theme="5" tint="0.39997558519241921"/>
      </right>
      <top style="medium">
        <color theme="5" tint="0.39997558519241921"/>
      </top>
      <bottom/>
      <diagonal/>
    </border>
    <border>
      <left style="medium">
        <color theme="5" tint="0.39997558519241921"/>
      </left>
      <right style="medium">
        <color theme="5" tint="0.39997558519241921"/>
      </right>
      <top/>
      <bottom/>
      <diagonal/>
    </border>
    <border>
      <left style="medium">
        <color theme="5" tint="0.39997558519241921"/>
      </left>
      <right style="medium">
        <color theme="5" tint="0.39997558519241921"/>
      </right>
      <top/>
      <bottom style="medium">
        <color theme="5" tint="0.39997558519241921"/>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dotted">
        <color indexed="64"/>
      </top>
      <bottom/>
      <diagonal/>
    </border>
    <border>
      <left/>
      <right/>
      <top/>
      <bottom style="dotted">
        <color indexed="64"/>
      </bottom>
      <diagonal/>
    </border>
  </borders>
  <cellStyleXfs count="6">
    <xf numFmtId="0" fontId="0" fillId="0" borderId="0"/>
    <xf numFmtId="9" fontId="3" fillId="0" borderId="0" applyFont="0" applyFill="0" applyBorder="0" applyAlignment="0" applyProtection="0"/>
    <xf numFmtId="0" fontId="4" fillId="0" borderId="0"/>
    <xf numFmtId="0" fontId="5" fillId="0" borderId="0"/>
    <xf numFmtId="0" fontId="5" fillId="0" borderId="0"/>
    <xf numFmtId="43" fontId="3" fillId="0" borderId="0" applyFont="0" applyFill="0" applyBorder="0" applyAlignment="0" applyProtection="0"/>
  </cellStyleXfs>
  <cellXfs count="223">
    <xf numFmtId="0" fontId="0" fillId="0" borderId="0" xfId="0"/>
    <xf numFmtId="0" fontId="0" fillId="0" borderId="0" xfId="0" applyAlignment="1">
      <alignment horizontal="center"/>
    </xf>
    <xf numFmtId="0" fontId="2" fillId="0" borderId="0" xfId="0" applyFont="1"/>
    <xf numFmtId="0" fontId="0" fillId="0" borderId="0" xfId="0" applyAlignment="1">
      <alignment horizontal="center" vertical="top" wrapText="1"/>
    </xf>
    <xf numFmtId="0" fontId="0" fillId="0" borderId="0" xfId="0" applyFont="1"/>
    <xf numFmtId="0" fontId="0" fillId="0" borderId="0" xfId="0"/>
    <xf numFmtId="0" fontId="0" fillId="0" borderId="0" xfId="0" applyBorder="1"/>
    <xf numFmtId="0" fontId="0" fillId="0" borderId="0" xfId="0" applyAlignment="1">
      <alignment vertical="top" wrapText="1"/>
    </xf>
    <xf numFmtId="9" fontId="0" fillId="0" borderId="0" xfId="0" applyNumberFormat="1"/>
    <xf numFmtId="0" fontId="1" fillId="4" borderId="0" xfId="0" applyFont="1" applyFill="1" applyAlignment="1">
      <alignment horizontal="center" vertical="center"/>
    </xf>
    <xf numFmtId="0" fontId="1" fillId="4" borderId="0" xfId="0" applyFont="1" applyFill="1" applyAlignment="1">
      <alignment horizontal="center" vertical="center" wrapText="1"/>
    </xf>
    <xf numFmtId="0" fontId="0" fillId="0" borderId="0" xfId="0" applyFill="1" applyBorder="1"/>
    <xf numFmtId="0" fontId="10" fillId="0" borderId="0" xfId="0" applyFont="1" applyAlignment="1">
      <alignment vertical="top" wrapText="1"/>
    </xf>
    <xf numFmtId="0" fontId="10" fillId="0" borderId="0" xfId="0" applyFont="1"/>
    <xf numFmtId="0" fontId="0" fillId="4" borderId="0" xfId="0" applyFill="1" applyAlignment="1">
      <alignment vertical="top" wrapText="1"/>
    </xf>
    <xf numFmtId="0" fontId="0" fillId="4" borderId="0" xfId="0" applyFill="1" applyAlignment="1">
      <alignment horizontal="center" vertical="top" wrapText="1"/>
    </xf>
    <xf numFmtId="0" fontId="11" fillId="0" borderId="0" xfId="0" applyFont="1" applyAlignment="1">
      <alignment horizontal="center"/>
    </xf>
    <xf numFmtId="0" fontId="12" fillId="0" borderId="0" xfId="0" applyFont="1"/>
    <xf numFmtId="0" fontId="15" fillId="0" borderId="0" xfId="0" applyFont="1" applyFill="1" applyAlignment="1">
      <alignment horizontal="center"/>
    </xf>
    <xf numFmtId="0" fontId="16" fillId="0" borderId="0" xfId="0" applyFont="1" applyFill="1" applyBorder="1" applyAlignment="1">
      <alignment horizontal="right" vertical="center"/>
    </xf>
    <xf numFmtId="0" fontId="15" fillId="0" borderId="0" xfId="0" applyFont="1" applyFill="1" applyBorder="1" applyAlignment="1">
      <alignment horizontal="right"/>
    </xf>
    <xf numFmtId="0" fontId="15" fillId="0" borderId="0" xfId="0" applyFont="1"/>
    <xf numFmtId="0" fontId="15" fillId="0" borderId="0" xfId="0" applyFont="1" applyFill="1" applyBorder="1" applyAlignment="1">
      <alignment horizontal="left"/>
    </xf>
    <xf numFmtId="0" fontId="17" fillId="0" borderId="0" xfId="0" applyFont="1" applyFill="1" applyAlignment="1">
      <alignment horizontal="center"/>
    </xf>
    <xf numFmtId="0" fontId="15" fillId="0" borderId="0" xfId="0" applyFont="1" applyFill="1"/>
    <xf numFmtId="0" fontId="18" fillId="0" borderId="0" xfId="0" applyFont="1" applyFill="1" applyBorder="1" applyAlignment="1">
      <alignment horizontal="left" vertical="top"/>
    </xf>
    <xf numFmtId="0" fontId="19" fillId="5" borderId="0" xfId="0" applyFont="1" applyFill="1" applyAlignment="1">
      <alignment vertical="center" wrapText="1"/>
    </xf>
    <xf numFmtId="0" fontId="15" fillId="0" borderId="0" xfId="0" applyFont="1" applyAlignment="1">
      <alignment horizontal="center"/>
    </xf>
    <xf numFmtId="0" fontId="18" fillId="5" borderId="0" xfId="0" applyFont="1" applyFill="1" applyAlignment="1">
      <alignment horizontal="right"/>
    </xf>
    <xf numFmtId="0" fontId="20" fillId="0" borderId="0" xfId="0" applyFont="1" applyAlignment="1">
      <alignment horizontal="left"/>
    </xf>
    <xf numFmtId="0" fontId="23" fillId="5" borderId="0" xfId="0" applyFont="1" applyFill="1" applyAlignment="1">
      <alignment horizontal="right" wrapText="1"/>
    </xf>
    <xf numFmtId="0" fontId="15" fillId="0" borderId="0" xfId="0" applyFont="1" applyAlignment="1">
      <alignment horizontal="left" wrapText="1"/>
    </xf>
    <xf numFmtId="0" fontId="15" fillId="0" borderId="0" xfId="0" applyFont="1" applyFill="1" applyAlignment="1">
      <alignment horizontal="center" vertical="center"/>
    </xf>
    <xf numFmtId="0" fontId="15" fillId="0" borderId="0" xfId="0" applyFont="1" applyFill="1" applyAlignment="1">
      <alignment horizontal="center" vertical="top"/>
    </xf>
    <xf numFmtId="0" fontId="15" fillId="0" borderId="0" xfId="0" applyFont="1" applyAlignment="1">
      <alignment horizontal="left" vertical="top" wrapText="1"/>
    </xf>
    <xf numFmtId="0" fontId="15" fillId="0" borderId="0" xfId="0" applyFont="1" applyFill="1" applyAlignment="1">
      <alignment vertical="top"/>
    </xf>
    <xf numFmtId="0" fontId="15" fillId="0" borderId="0" xfId="0" applyFont="1" applyAlignment="1">
      <alignment vertical="top"/>
    </xf>
    <xf numFmtId="0" fontId="25" fillId="3" borderId="0" xfId="0" applyFont="1" applyFill="1" applyBorder="1" applyAlignment="1">
      <alignment horizontal="center" vertical="center"/>
    </xf>
    <xf numFmtId="0" fontId="15" fillId="3" borderId="0" xfId="0" applyFont="1" applyFill="1" applyBorder="1"/>
    <xf numFmtId="0" fontId="25" fillId="3" borderId="0" xfId="0" applyFont="1" applyFill="1" applyBorder="1" applyAlignment="1">
      <alignment horizontal="center" vertical="top"/>
    </xf>
    <xf numFmtId="0" fontId="26" fillId="0" borderId="0" xfId="0" applyFont="1" applyAlignment="1">
      <alignment horizontal="center" vertical="top"/>
    </xf>
    <xf numFmtId="0" fontId="23" fillId="2" borderId="0" xfId="0" applyFont="1" applyFill="1" applyBorder="1" applyAlignment="1">
      <alignment horizontal="left" vertical="top" wrapText="1"/>
    </xf>
    <xf numFmtId="0" fontId="18" fillId="2" borderId="0" xfId="0" applyFont="1" applyFill="1" applyBorder="1"/>
    <xf numFmtId="0" fontId="18" fillId="2" borderId="0" xfId="0" applyFont="1" applyFill="1" applyBorder="1" applyAlignment="1">
      <alignment horizontal="center" vertical="top"/>
    </xf>
    <xf numFmtId="0" fontId="18" fillId="2" borderId="0" xfId="0" applyFont="1" applyFill="1" applyBorder="1" applyAlignment="1">
      <alignment horizontal="center" vertical="center" wrapText="1"/>
    </xf>
    <xf numFmtId="0" fontId="15" fillId="0" borderId="0" xfId="0" applyFont="1" applyFill="1" applyBorder="1"/>
    <xf numFmtId="0" fontId="15" fillId="0" borderId="0" xfId="0" applyFont="1" applyFill="1" applyAlignment="1">
      <alignment horizontal="left"/>
    </xf>
    <xf numFmtId="0" fontId="16" fillId="5" borderId="0" xfId="0" applyFont="1" applyFill="1" applyAlignment="1">
      <alignment horizontal="left" vertical="center"/>
    </xf>
    <xf numFmtId="0" fontId="27" fillId="5" borderId="0" xfId="0" applyFont="1" applyFill="1" applyAlignment="1">
      <alignment horizontal="left"/>
    </xf>
    <xf numFmtId="0" fontId="27" fillId="5" borderId="0" xfId="0" applyFont="1" applyFill="1" applyBorder="1" applyAlignment="1">
      <alignment horizontal="left"/>
    </xf>
    <xf numFmtId="0" fontId="16" fillId="0" borderId="0" xfId="0" applyFont="1" applyFill="1" applyBorder="1" applyAlignment="1">
      <alignment horizontal="center" vertical="center"/>
    </xf>
    <xf numFmtId="0" fontId="24" fillId="7"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26" fillId="2" borderId="0" xfId="0" applyFont="1" applyFill="1" applyAlignment="1">
      <alignment horizontal="center" vertical="top"/>
    </xf>
    <xf numFmtId="0" fontId="15" fillId="0" borderId="0" xfId="0" applyFont="1" applyBorder="1" applyAlignment="1">
      <alignment horizontal="center" vertical="top" wrapText="1"/>
    </xf>
    <xf numFmtId="0" fontId="15" fillId="0" borderId="0" xfId="0" applyFont="1" applyFill="1" applyBorder="1" applyAlignment="1">
      <alignment horizontal="center" vertical="top" wrapText="1"/>
    </xf>
    <xf numFmtId="0" fontId="15" fillId="0" borderId="0" xfId="0" applyFont="1" applyBorder="1" applyAlignment="1">
      <alignment horizontal="center" vertical="top"/>
    </xf>
    <xf numFmtId="0" fontId="15" fillId="0" borderId="0" xfId="0" applyFont="1" applyFill="1" applyBorder="1" applyAlignment="1">
      <alignment horizontal="center" vertical="top"/>
    </xf>
    <xf numFmtId="0" fontId="22" fillId="11" borderId="0" xfId="0" applyFont="1" applyFill="1" applyBorder="1" applyAlignment="1">
      <alignment horizontal="center" wrapText="1"/>
    </xf>
    <xf numFmtId="0" fontId="26" fillId="0" borderId="0" xfId="0" applyFont="1" applyFill="1" applyBorder="1" applyAlignment="1">
      <alignment horizontal="center" vertical="top"/>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0" xfId="0" applyFont="1" applyBorder="1" applyAlignment="1">
      <alignment horizontal="left" vertical="top" wrapText="1"/>
    </xf>
    <xf numFmtId="0" fontId="26" fillId="2" borderId="0" xfId="0" applyFont="1" applyFill="1" applyAlignment="1">
      <alignment horizontal="right"/>
    </xf>
    <xf numFmtId="0" fontId="15" fillId="2" borderId="0" xfId="0" applyFont="1" applyFill="1" applyAlignment="1">
      <alignment horizontal="center"/>
    </xf>
    <xf numFmtId="2" fontId="18" fillId="0" borderId="0" xfId="0" applyNumberFormat="1" applyFont="1" applyFill="1" applyBorder="1" applyAlignment="1">
      <alignment horizontal="center"/>
    </xf>
    <xf numFmtId="2" fontId="18" fillId="0" borderId="0" xfId="0" applyNumberFormat="1" applyFont="1" applyFill="1" applyBorder="1" applyAlignment="1">
      <alignment horizontal="center" vertical="top"/>
    </xf>
    <xf numFmtId="9" fontId="18" fillId="0" borderId="0" xfId="0" applyNumberFormat="1" applyFont="1" applyFill="1" applyBorder="1" applyAlignment="1">
      <alignment horizontal="center"/>
    </xf>
    <xf numFmtId="1" fontId="18" fillId="2" borderId="0" xfId="0" applyNumberFormat="1" applyFont="1" applyFill="1" applyBorder="1" applyAlignment="1">
      <alignment horizontal="center"/>
    </xf>
    <xf numFmtId="0" fontId="18" fillId="10" borderId="0" xfId="0" applyFont="1" applyFill="1" applyBorder="1" applyAlignment="1">
      <alignment horizontal="center"/>
    </xf>
    <xf numFmtId="0" fontId="18" fillId="0" borderId="0" xfId="0" applyFont="1" applyFill="1" applyBorder="1" applyAlignment="1">
      <alignment horizontal="center"/>
    </xf>
    <xf numFmtId="0" fontId="15" fillId="2" borderId="0" xfId="0" applyFont="1" applyFill="1" applyBorder="1" applyAlignment="1">
      <alignment horizontal="center"/>
    </xf>
    <xf numFmtId="0" fontId="15" fillId="2" borderId="0" xfId="0" applyFont="1" applyFill="1"/>
    <xf numFmtId="0" fontId="26" fillId="2" borderId="0" xfId="0" applyFont="1" applyFill="1" applyAlignment="1">
      <alignment horizontal="center"/>
    </xf>
    <xf numFmtId="0" fontId="15" fillId="2" borderId="0" xfId="0" applyFont="1" applyFill="1" applyAlignment="1">
      <alignment horizontal="right"/>
    </xf>
    <xf numFmtId="0" fontId="15" fillId="0" borderId="0" xfId="0" applyFont="1" applyAlignment="1">
      <alignment horizontal="right"/>
    </xf>
    <xf numFmtId="0" fontId="15" fillId="0" borderId="0" xfId="0" applyFont="1" applyFill="1" applyBorder="1" applyAlignment="1">
      <alignment horizontal="center"/>
    </xf>
    <xf numFmtId="0" fontId="26" fillId="0" borderId="0" xfId="0" applyFont="1" applyFill="1" applyBorder="1" applyAlignment="1">
      <alignment horizontal="left"/>
    </xf>
    <xf numFmtId="0" fontId="26" fillId="0" borderId="0" xfId="0" applyFont="1" applyFill="1"/>
    <xf numFmtId="0" fontId="26" fillId="0" borderId="0" xfId="0" applyFont="1" applyFill="1" applyBorder="1"/>
    <xf numFmtId="0" fontId="26" fillId="5" borderId="0" xfId="0" applyFont="1" applyFill="1" applyBorder="1" applyAlignment="1">
      <alignment vertical="top" wrapText="1"/>
    </xf>
    <xf numFmtId="0" fontId="15" fillId="0" borderId="0" xfId="0" applyFont="1" applyFill="1" applyBorder="1" applyAlignment="1">
      <alignment horizontal="left" vertical="top"/>
    </xf>
    <xf numFmtId="0" fontId="15" fillId="0" borderId="0" xfId="0" applyFont="1" applyFill="1" applyAlignment="1">
      <alignment horizontal="left" vertical="top" wrapText="1"/>
    </xf>
    <xf numFmtId="0" fontId="15" fillId="0" borderId="0" xfId="0" applyFont="1" applyFill="1" applyBorder="1" applyAlignment="1">
      <alignment horizontal="left" vertical="top" wrapText="1"/>
    </xf>
    <xf numFmtId="0" fontId="15" fillId="0" borderId="0" xfId="0" applyFont="1" applyBorder="1"/>
    <xf numFmtId="0" fontId="15" fillId="0" borderId="0" xfId="0" applyFont="1" applyAlignment="1">
      <alignment horizontal="left"/>
    </xf>
    <xf numFmtId="0" fontId="15" fillId="0" borderId="0" xfId="0" applyFont="1" applyFill="1" applyBorder="1" applyAlignment="1">
      <alignment horizontal="left" wrapText="1"/>
    </xf>
    <xf numFmtId="9" fontId="15" fillId="0" borderId="0" xfId="1" applyFont="1" applyFill="1" applyBorder="1"/>
    <xf numFmtId="0" fontId="28" fillId="0" borderId="0" xfId="0" applyFont="1" applyFill="1" applyBorder="1"/>
    <xf numFmtId="0" fontId="15" fillId="0" borderId="0" xfId="0" applyFont="1" applyFill="1" applyBorder="1" applyAlignment="1">
      <alignment horizontal="center" vertical="center"/>
    </xf>
    <xf numFmtId="0" fontId="22" fillId="11" borderId="0" xfId="0" applyFont="1" applyFill="1" applyBorder="1" applyAlignment="1">
      <alignment horizontal="center" vertical="top" wrapText="1"/>
    </xf>
    <xf numFmtId="0" fontId="15" fillId="0" borderId="0" xfId="0" applyFont="1" applyAlignment="1">
      <alignment vertical="center" wrapText="1"/>
    </xf>
    <xf numFmtId="0" fontId="15" fillId="5" borderId="0" xfId="0" applyFont="1" applyFill="1" applyAlignment="1">
      <alignment horizontal="center" vertical="top" wrapText="1"/>
    </xf>
    <xf numFmtId="0" fontId="15" fillId="0" borderId="0" xfId="0" applyFont="1" applyBorder="1" applyAlignment="1">
      <alignment horizontal="left" vertical="top"/>
    </xf>
    <xf numFmtId="0" fontId="22" fillId="12" borderId="0" xfId="0" applyFont="1" applyFill="1" applyBorder="1" applyAlignment="1">
      <alignment horizontal="center" wrapText="1"/>
    </xf>
    <xf numFmtId="0" fontId="26" fillId="2" borderId="0" xfId="0" applyFont="1" applyFill="1" applyBorder="1" applyAlignment="1">
      <alignment horizontal="center"/>
    </xf>
    <xf numFmtId="0" fontId="18" fillId="0" borderId="0" xfId="0" applyFont="1" applyFill="1" applyBorder="1" applyAlignment="1">
      <alignment horizontal="right"/>
    </xf>
    <xf numFmtId="0" fontId="18" fillId="0" borderId="9" xfId="0" applyFont="1" applyFill="1" applyBorder="1" applyAlignment="1">
      <alignment horizontal="right"/>
    </xf>
    <xf numFmtId="0" fontId="18" fillId="0" borderId="10" xfId="0" applyFont="1" applyFill="1" applyBorder="1" applyAlignment="1">
      <alignment horizontal="right"/>
    </xf>
    <xf numFmtId="0" fontId="15" fillId="5" borderId="13" xfId="0" applyFont="1" applyFill="1" applyBorder="1" applyAlignment="1">
      <alignment horizontal="right"/>
    </xf>
    <xf numFmtId="0" fontId="15" fillId="0" borderId="0" xfId="0" applyFont="1" applyFill="1" applyBorder="1" applyAlignment="1"/>
    <xf numFmtId="0" fontId="15" fillId="10" borderId="0" xfId="0" applyFont="1" applyFill="1" applyBorder="1" applyAlignment="1">
      <alignment horizontal="right"/>
    </xf>
    <xf numFmtId="0" fontId="15" fillId="5" borderId="14" xfId="0" applyFont="1" applyFill="1" applyBorder="1" applyAlignment="1">
      <alignment horizontal="right"/>
    </xf>
    <xf numFmtId="0" fontId="15" fillId="0" borderId="0" xfId="0" applyFont="1" applyFill="1" applyBorder="1" applyAlignment="1">
      <alignment wrapText="1"/>
    </xf>
    <xf numFmtId="0" fontId="15" fillId="5" borderId="14" xfId="0" applyFont="1" applyFill="1" applyBorder="1" applyAlignment="1">
      <alignment horizontal="right" vertical="top" wrapText="1"/>
    </xf>
    <xf numFmtId="0" fontId="15" fillId="0" borderId="0" xfId="0" applyFont="1" applyFill="1" applyBorder="1" applyAlignment="1">
      <alignment vertical="top" wrapText="1"/>
    </xf>
    <xf numFmtId="9" fontId="18" fillId="0" borderId="10" xfId="0" applyNumberFormat="1" applyFont="1" applyFill="1" applyBorder="1" applyAlignment="1">
      <alignment horizontal="right"/>
    </xf>
    <xf numFmtId="0" fontId="26" fillId="5" borderId="14" xfId="0" applyFont="1" applyFill="1" applyBorder="1" applyAlignment="1">
      <alignment horizontal="right" vertical="top" wrapText="1"/>
    </xf>
    <xf numFmtId="0" fontId="18" fillId="0" borderId="11" xfId="0" applyFont="1" applyFill="1" applyBorder="1" applyAlignment="1">
      <alignment horizontal="right"/>
    </xf>
    <xf numFmtId="1" fontId="15" fillId="0" borderId="0" xfId="0" applyNumberFormat="1" applyFont="1" applyFill="1" applyBorder="1" applyAlignment="1">
      <alignment horizontal="center" vertical="top"/>
    </xf>
    <xf numFmtId="0" fontId="15" fillId="2" borderId="0" xfId="0" applyFont="1" applyFill="1" applyBorder="1"/>
    <xf numFmtId="0" fontId="18" fillId="0" borderId="12" xfId="0" applyFont="1" applyFill="1" applyBorder="1" applyAlignment="1">
      <alignment horizontal="right"/>
    </xf>
    <xf numFmtId="0" fontId="15" fillId="5" borderId="15" xfId="0" applyFont="1" applyFill="1" applyBorder="1"/>
    <xf numFmtId="0" fontId="26" fillId="0" borderId="0" xfId="0" applyFont="1" applyFill="1" applyBorder="1" applyAlignment="1">
      <alignment horizontal="left" vertical="top"/>
    </xf>
    <xf numFmtId="0" fontId="26" fillId="0" borderId="0" xfId="0" applyFont="1" applyFill="1" applyBorder="1" applyAlignment="1">
      <alignment horizontal="left" vertical="top" wrapText="1"/>
    </xf>
    <xf numFmtId="2" fontId="15" fillId="0" borderId="0" xfId="0" applyNumberFormat="1" applyFont="1" applyFill="1" applyBorder="1"/>
    <xf numFmtId="9" fontId="15" fillId="0" borderId="0" xfId="1" applyFont="1" applyBorder="1"/>
    <xf numFmtId="0" fontId="28" fillId="0" borderId="0" xfId="0" applyFont="1"/>
    <xf numFmtId="0" fontId="18" fillId="6" borderId="0" xfId="0" applyFont="1" applyFill="1" applyAlignment="1" applyProtection="1">
      <alignment horizontal="left"/>
      <protection locked="0"/>
    </xf>
    <xf numFmtId="0" fontId="15" fillId="6" borderId="0" xfId="0" applyFont="1" applyFill="1" applyAlignment="1" applyProtection="1">
      <alignment horizontal="left" wrapText="1"/>
      <protection locked="0"/>
    </xf>
    <xf numFmtId="0" fontId="15" fillId="6" borderId="0" xfId="0" applyFont="1" applyFill="1" applyAlignment="1" applyProtection="1">
      <alignment horizontal="center" vertical="center"/>
      <protection locked="0"/>
    </xf>
    <xf numFmtId="1" fontId="15" fillId="6" borderId="0" xfId="0" applyNumberFormat="1" applyFont="1" applyFill="1" applyBorder="1" applyAlignment="1" applyProtection="1">
      <alignment horizontal="center"/>
      <protection locked="0"/>
    </xf>
    <xf numFmtId="0" fontId="18" fillId="6" borderId="0" xfId="0" applyFont="1" applyFill="1" applyBorder="1" applyAlignment="1" applyProtection="1">
      <alignment horizontal="center"/>
      <protection locked="0"/>
    </xf>
    <xf numFmtId="0" fontId="15" fillId="6" borderId="0" xfId="0" applyFont="1" applyFill="1" applyBorder="1" applyAlignment="1" applyProtection="1">
      <alignment horizontal="center"/>
      <protection locked="0"/>
    </xf>
    <xf numFmtId="2" fontId="18" fillId="0" borderId="0" xfId="0" applyNumberFormat="1" applyFont="1" applyFill="1" applyBorder="1" applyAlignment="1" applyProtection="1">
      <protection locked="0"/>
    </xf>
    <xf numFmtId="2" fontId="15" fillId="6" borderId="0" xfId="0" applyNumberFormat="1" applyFont="1" applyFill="1" applyBorder="1" applyAlignment="1" applyProtection="1">
      <alignment horizontal="center"/>
      <protection locked="0"/>
    </xf>
    <xf numFmtId="0" fontId="18" fillId="6" borderId="5" xfId="0" applyFont="1" applyFill="1" applyBorder="1" applyAlignment="1" applyProtection="1">
      <alignment horizontal="center"/>
      <protection locked="0"/>
    </xf>
    <xf numFmtId="0" fontId="18" fillId="6" borderId="6" xfId="0" applyFont="1" applyFill="1" applyBorder="1" applyAlignment="1" applyProtection="1">
      <alignment horizontal="center"/>
      <protection locked="0"/>
    </xf>
    <xf numFmtId="0" fontId="15" fillId="6" borderId="5" xfId="0" applyFont="1" applyFill="1" applyBorder="1" applyAlignment="1" applyProtection="1">
      <alignment horizontal="center"/>
      <protection locked="0"/>
    </xf>
    <xf numFmtId="0" fontId="15" fillId="6" borderId="6" xfId="0"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2" fontId="18" fillId="0" borderId="0" xfId="0" applyNumberFormat="1" applyFont="1" applyFill="1" applyBorder="1" applyAlignment="1" applyProtection="1">
      <alignment horizontal="right"/>
      <protection locked="0"/>
    </xf>
    <xf numFmtId="0" fontId="15" fillId="6" borderId="0" xfId="0" applyFont="1" applyFill="1" applyBorder="1" applyAlignment="1" applyProtection="1">
      <alignment horizontal="left" vertical="top"/>
      <protection locked="0"/>
    </xf>
    <xf numFmtId="0" fontId="15" fillId="0" borderId="0" xfId="0" applyFont="1" applyFill="1" applyBorder="1" applyAlignment="1" applyProtection="1">
      <alignment horizontal="left"/>
      <protection locked="0"/>
    </xf>
    <xf numFmtId="0" fontId="18" fillId="0" borderId="0" xfId="0" applyFont="1" applyFill="1" applyBorder="1" applyAlignment="1" applyProtection="1">
      <alignment horizontal="left" vertical="top"/>
      <protection locked="0"/>
    </xf>
    <xf numFmtId="0" fontId="15" fillId="0" borderId="0" xfId="0" applyFont="1" applyFill="1" applyBorder="1"/>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0" xfId="0" applyFont="1" applyFill="1" applyBorder="1"/>
    <xf numFmtId="0" fontId="15" fillId="0" borderId="0" xfId="0" applyFont="1" applyBorder="1" applyAlignment="1">
      <alignment horizontal="center" vertical="top" wrapText="1"/>
    </xf>
    <xf numFmtId="0" fontId="27" fillId="5" borderId="0" xfId="0" applyFont="1" applyFill="1" applyAlignment="1">
      <alignment horizontal="left"/>
    </xf>
    <xf numFmtId="2" fontId="18" fillId="0" borderId="10" xfId="0" applyNumberFormat="1" applyFont="1" applyFill="1" applyBorder="1" applyAlignment="1">
      <alignment horizontal="right"/>
    </xf>
    <xf numFmtId="0" fontId="22" fillId="14" borderId="20" xfId="0" applyFont="1" applyFill="1" applyBorder="1" applyAlignment="1">
      <alignment horizontal="center" wrapText="1"/>
    </xf>
    <xf numFmtId="0" fontId="22" fillId="14" borderId="21" xfId="0" applyFont="1" applyFill="1" applyBorder="1" applyAlignment="1">
      <alignment horizontal="center" wrapText="1"/>
    </xf>
    <xf numFmtId="2" fontId="21" fillId="15" borderId="22" xfId="0" applyNumberFormat="1" applyFont="1" applyFill="1" applyBorder="1" applyAlignment="1" applyProtection="1">
      <alignment horizontal="center" vertical="top"/>
      <protection locked="0"/>
    </xf>
    <xf numFmtId="2" fontId="21" fillId="15" borderId="23" xfId="0" applyNumberFormat="1" applyFont="1" applyFill="1" applyBorder="1" applyAlignment="1" applyProtection="1">
      <alignment horizontal="center" vertical="top"/>
      <protection locked="0"/>
    </xf>
    <xf numFmtId="2" fontId="21" fillId="15" borderId="24" xfId="0" applyNumberFormat="1" applyFont="1" applyFill="1" applyBorder="1" applyAlignment="1" applyProtection="1">
      <alignment horizontal="center" vertical="top"/>
      <protection locked="0"/>
    </xf>
    <xf numFmtId="2" fontId="21" fillId="15" borderId="25" xfId="0" applyNumberFormat="1" applyFont="1" applyFill="1" applyBorder="1" applyAlignment="1" applyProtection="1">
      <alignment horizontal="center" vertical="top"/>
      <protection locked="0"/>
    </xf>
    <xf numFmtId="0" fontId="26" fillId="0" borderId="0" xfId="0" applyFont="1" applyAlignment="1">
      <alignment horizontal="left" vertical="top" wrapText="1"/>
    </xf>
    <xf numFmtId="0" fontId="15" fillId="0" borderId="0" xfId="0" applyFont="1" applyBorder="1" applyAlignment="1">
      <alignment horizontal="center" vertical="top" wrapText="1"/>
    </xf>
    <xf numFmtId="0" fontId="15" fillId="0" borderId="0" xfId="0" applyFont="1" applyFill="1" applyBorder="1" applyAlignment="1">
      <alignment horizontal="left" vertical="top"/>
    </xf>
    <xf numFmtId="0" fontId="15" fillId="0" borderId="0" xfId="0" applyFont="1" applyFill="1" applyBorder="1"/>
    <xf numFmtId="0" fontId="27" fillId="5" borderId="0" xfId="0" applyFont="1" applyFill="1" applyAlignment="1">
      <alignment horizontal="left"/>
    </xf>
    <xf numFmtId="2" fontId="18" fillId="16" borderId="0" xfId="0" applyNumberFormat="1" applyFont="1" applyFill="1" applyBorder="1" applyAlignment="1" applyProtection="1">
      <alignment horizontal="right"/>
      <protection locked="0"/>
    </xf>
    <xf numFmtId="2" fontId="15" fillId="0" borderId="0" xfId="0" applyNumberFormat="1" applyFont="1"/>
    <xf numFmtId="2" fontId="26" fillId="0" borderId="26" xfId="0" applyNumberFormat="1" applyFont="1" applyFill="1" applyBorder="1" applyAlignment="1">
      <alignment horizontal="right"/>
    </xf>
    <xf numFmtId="2" fontId="26" fillId="0" borderId="27" xfId="0" applyNumberFormat="1" applyFont="1" applyFill="1" applyBorder="1" applyAlignment="1">
      <alignment horizontal="right"/>
    </xf>
    <xf numFmtId="0" fontId="26" fillId="0" borderId="27" xfId="0" applyFont="1" applyFill="1" applyBorder="1" applyAlignment="1">
      <alignment horizontal="left"/>
    </xf>
    <xf numFmtId="0" fontId="15" fillId="0" borderId="0" xfId="0" applyFont="1" applyFill="1" applyBorder="1"/>
    <xf numFmtId="0" fontId="26" fillId="7" borderId="9" xfId="0" applyFont="1" applyFill="1" applyBorder="1" applyAlignment="1">
      <alignment horizontal="center" vertical="center"/>
    </xf>
    <xf numFmtId="0" fontId="26" fillId="7" borderId="10" xfId="0" applyFont="1" applyFill="1" applyBorder="1" applyAlignment="1">
      <alignment horizontal="center" vertical="center"/>
    </xf>
    <xf numFmtId="0" fontId="30" fillId="5" borderId="14" xfId="0" applyFont="1" applyFill="1" applyBorder="1" applyAlignment="1">
      <alignment horizontal="right" vertical="top" wrapText="1"/>
    </xf>
    <xf numFmtId="0" fontId="30" fillId="5" borderId="14" xfId="0" applyFont="1" applyFill="1" applyBorder="1" applyAlignment="1">
      <alignment horizontal="right" wrapText="1"/>
    </xf>
    <xf numFmtId="0" fontId="15" fillId="9" borderId="0" xfId="0" applyFont="1" applyFill="1" applyBorder="1" applyAlignment="1" applyProtection="1">
      <alignment horizontal="left"/>
      <protection locked="0"/>
    </xf>
    <xf numFmtId="0" fontId="15" fillId="9" borderId="26" xfId="0" applyFont="1" applyFill="1" applyBorder="1" applyAlignment="1" applyProtection="1">
      <alignment horizontal="left"/>
      <protection locked="0"/>
    </xf>
    <xf numFmtId="0" fontId="15" fillId="9" borderId="27" xfId="0" applyFont="1" applyFill="1" applyBorder="1" applyAlignment="1" applyProtection="1">
      <alignment horizontal="center"/>
      <protection locked="0"/>
    </xf>
    <xf numFmtId="0" fontId="18" fillId="0" borderId="27" xfId="0" applyFont="1" applyFill="1" applyBorder="1" applyAlignment="1">
      <alignment horizontal="right"/>
    </xf>
    <xf numFmtId="0" fontId="18" fillId="6" borderId="27" xfId="0" applyFont="1" applyFill="1" applyBorder="1" applyAlignment="1" applyProtection="1">
      <alignment horizontal="center"/>
      <protection locked="0"/>
    </xf>
    <xf numFmtId="0" fontId="15" fillId="6" borderId="27" xfId="0" applyFont="1" applyFill="1" applyBorder="1" applyAlignment="1" applyProtection="1">
      <alignment horizontal="center"/>
      <protection locked="0"/>
    </xf>
    <xf numFmtId="2" fontId="18" fillId="0" borderId="27" xfId="0" applyNumberFormat="1" applyFont="1" applyFill="1" applyBorder="1" applyAlignment="1" applyProtection="1">
      <alignment horizontal="right"/>
      <protection locked="0"/>
    </xf>
    <xf numFmtId="2" fontId="18" fillId="16" borderId="28" xfId="0" applyNumberFormat="1" applyFont="1" applyFill="1" applyBorder="1" applyAlignment="1" applyProtection="1">
      <alignment horizontal="right"/>
      <protection locked="0"/>
    </xf>
    <xf numFmtId="2" fontId="18" fillId="17" borderId="0" xfId="0" applyNumberFormat="1" applyFont="1" applyFill="1" applyBorder="1" applyAlignment="1" applyProtection="1">
      <alignment horizontal="right"/>
    </xf>
    <xf numFmtId="0" fontId="0" fillId="18" borderId="30" xfId="0" applyFont="1" applyFill="1" applyBorder="1" applyAlignment="1">
      <alignment horizontal="center"/>
    </xf>
    <xf numFmtId="0" fontId="15" fillId="6" borderId="0" xfId="0" applyFont="1" applyFill="1" applyBorder="1" applyAlignment="1" applyProtection="1">
      <alignment horizontal="left" vertical="top"/>
      <protection locked="0"/>
    </xf>
    <xf numFmtId="0" fontId="24" fillId="7" borderId="0" xfId="0" applyFont="1" applyFill="1" applyBorder="1" applyAlignment="1">
      <alignment horizontal="center" vertical="center"/>
    </xf>
    <xf numFmtId="0" fontId="15" fillId="0" borderId="0" xfId="0" applyFont="1" applyBorder="1" applyAlignment="1">
      <alignment horizontal="center" vertical="top" wrapText="1"/>
    </xf>
    <xf numFmtId="0" fontId="22" fillId="6" borderId="0" xfId="0" applyFont="1" applyFill="1" applyBorder="1" applyAlignment="1" applyProtection="1">
      <alignment horizontal="left" vertical="top"/>
      <protection locked="0"/>
    </xf>
    <xf numFmtId="0" fontId="26" fillId="5" borderId="0" xfId="0" applyFont="1" applyFill="1" applyBorder="1" applyAlignment="1">
      <alignment vertical="top" wrapText="1"/>
    </xf>
    <xf numFmtId="9" fontId="15" fillId="2" borderId="0" xfId="1" applyFont="1" applyFill="1"/>
    <xf numFmtId="9" fontId="15" fillId="2" borderId="0" xfId="1" applyFont="1" applyFill="1" applyAlignment="1">
      <alignment horizontal="center" vertical="top"/>
    </xf>
    <xf numFmtId="0" fontId="15" fillId="0" borderId="0" xfId="0" applyFont="1" applyBorder="1" applyAlignment="1">
      <alignment vertical="top" wrapText="1"/>
    </xf>
    <xf numFmtId="0" fontId="31" fillId="0" borderId="0" xfId="0" applyFont="1" applyAlignment="1">
      <alignment horizontal="center"/>
    </xf>
    <xf numFmtId="0" fontId="31" fillId="18" borderId="29" xfId="0" applyFont="1" applyFill="1" applyBorder="1" applyAlignment="1">
      <alignment horizontal="center"/>
    </xf>
    <xf numFmtId="0" fontId="31" fillId="0" borderId="29" xfId="0" applyFont="1" applyBorder="1" applyAlignment="1">
      <alignment horizontal="center"/>
    </xf>
    <xf numFmtId="0" fontId="31" fillId="0" borderId="0" xfId="0" applyNumberFormat="1" applyFont="1" applyAlignment="1" applyProtection="1">
      <alignment horizontal="center"/>
      <protection locked="0"/>
    </xf>
    <xf numFmtId="0" fontId="31" fillId="0" borderId="0" xfId="0" applyNumberFormat="1" applyFont="1" applyFill="1" applyAlignment="1" applyProtection="1">
      <alignment horizontal="center"/>
      <protection locked="0"/>
    </xf>
    <xf numFmtId="0" fontId="32" fillId="0" borderId="0" xfId="0" applyNumberFormat="1" applyFont="1" applyAlignment="1" applyProtection="1">
      <alignment horizontal="center"/>
      <protection locked="0"/>
    </xf>
    <xf numFmtId="0" fontId="22" fillId="0" borderId="1" xfId="0" applyFont="1" applyBorder="1" applyAlignment="1">
      <alignment horizontal="left" vertical="top" wrapText="1"/>
    </xf>
    <xf numFmtId="0" fontId="24" fillId="5" borderId="0" xfId="0" applyFont="1" applyFill="1" applyAlignment="1">
      <alignment horizontal="left" vertical="center"/>
    </xf>
    <xf numFmtId="0" fontId="21" fillId="6" borderId="2" xfId="0" applyFont="1" applyFill="1" applyBorder="1" applyAlignment="1" applyProtection="1">
      <alignment horizontal="left" vertical="top" wrapText="1"/>
      <protection locked="0"/>
    </xf>
    <xf numFmtId="0" fontId="21" fillId="6" borderId="4" xfId="0" applyFont="1" applyFill="1" applyBorder="1" applyAlignment="1" applyProtection="1">
      <alignment horizontal="left" vertical="top" wrapText="1"/>
      <protection locked="0"/>
    </xf>
    <xf numFmtId="0" fontId="21" fillId="6" borderId="3" xfId="0" applyFont="1" applyFill="1" applyBorder="1" applyAlignment="1" applyProtection="1">
      <alignment horizontal="left" vertical="top" wrapText="1"/>
      <protection locked="0"/>
    </xf>
    <xf numFmtId="0" fontId="22" fillId="6" borderId="0" xfId="0" applyFont="1" applyFill="1" applyBorder="1" applyAlignment="1" applyProtection="1">
      <alignment horizontal="left" vertical="top"/>
      <protection locked="0"/>
    </xf>
    <xf numFmtId="0" fontId="24" fillId="7" borderId="0" xfId="0" applyFont="1" applyFill="1" applyBorder="1" applyAlignment="1">
      <alignment horizontal="center" vertical="center" wrapText="1"/>
    </xf>
    <xf numFmtId="0" fontId="16" fillId="5" borderId="0" xfId="0" applyFont="1" applyFill="1" applyAlignment="1">
      <alignment horizontal="center" vertical="center"/>
    </xf>
    <xf numFmtId="0" fontId="24" fillId="7" borderId="0" xfId="0" applyFont="1" applyFill="1" applyBorder="1" applyAlignment="1">
      <alignment horizontal="center" vertical="center"/>
    </xf>
    <xf numFmtId="0" fontId="26" fillId="5" borderId="0" xfId="0" applyFont="1" applyFill="1" applyBorder="1" applyAlignment="1">
      <alignment vertical="top" wrapText="1"/>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9" xfId="0" applyFont="1" applyFill="1" applyBorder="1" applyAlignment="1">
      <alignment horizontal="center" vertical="center"/>
    </xf>
    <xf numFmtId="0" fontId="24" fillId="0" borderId="0" xfId="0" applyFont="1" applyFill="1" applyBorder="1" applyAlignment="1">
      <alignment horizontal="left" vertical="center"/>
    </xf>
    <xf numFmtId="0" fontId="15" fillId="0" borderId="0" xfId="0" applyFont="1" applyFill="1" applyBorder="1" applyAlignment="1">
      <alignment horizontal="left" wrapText="1"/>
    </xf>
    <xf numFmtId="0" fontId="18" fillId="0" borderId="0" xfId="0" applyFont="1" applyFill="1" applyBorder="1" applyAlignment="1">
      <alignment horizontal="left" vertical="top"/>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0" fontId="15" fillId="0" borderId="0" xfId="0" applyFont="1" applyFill="1" applyBorder="1" applyAlignment="1">
      <alignment vertical="top"/>
    </xf>
    <xf numFmtId="0" fontId="15" fillId="0" borderId="0" xfId="0" applyFont="1" applyFill="1" applyBorder="1"/>
    <xf numFmtId="0" fontId="15" fillId="0" borderId="0" xfId="0" applyFont="1" applyFill="1" applyBorder="1" applyAlignment="1">
      <alignment horizontal="left"/>
    </xf>
    <xf numFmtId="0" fontId="15" fillId="6" borderId="0" xfId="0" applyFont="1" applyFill="1" applyBorder="1" applyAlignment="1" applyProtection="1">
      <alignment horizontal="left" vertical="top"/>
      <protection locked="0"/>
    </xf>
    <xf numFmtId="0" fontId="16" fillId="8" borderId="0" xfId="0" applyFont="1" applyFill="1" applyBorder="1" applyAlignment="1">
      <alignment horizontal="center" vertical="center"/>
    </xf>
    <xf numFmtId="0" fontId="24" fillId="7" borderId="0" xfId="0" applyFont="1" applyFill="1" applyAlignment="1">
      <alignment horizontal="center" vertical="center" wrapText="1"/>
    </xf>
    <xf numFmtId="0" fontId="26" fillId="7" borderId="7" xfId="0" applyFont="1" applyFill="1" applyBorder="1" applyAlignment="1">
      <alignment horizontal="center" vertical="center"/>
    </xf>
    <xf numFmtId="0" fontId="26" fillId="7" borderId="8"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10" xfId="0" applyFont="1" applyFill="1" applyBorder="1" applyAlignment="1">
      <alignment horizontal="center" vertical="center"/>
    </xf>
    <xf numFmtId="0" fontId="26" fillId="5" borderId="0" xfId="0" applyFont="1" applyFill="1" applyBorder="1" applyAlignment="1">
      <alignment horizontal="left" vertical="top" wrapText="1"/>
    </xf>
    <xf numFmtId="0" fontId="15" fillId="0" borderId="31" xfId="0" applyFont="1" applyFill="1" applyBorder="1" applyAlignment="1">
      <alignment horizontal="center" vertical="center"/>
    </xf>
    <xf numFmtId="0" fontId="15" fillId="0" borderId="32" xfId="0" applyFont="1" applyFill="1" applyBorder="1" applyAlignment="1">
      <alignment horizontal="center" vertical="center"/>
    </xf>
    <xf numFmtId="0" fontId="27" fillId="5" borderId="0" xfId="0" applyFont="1" applyFill="1" applyAlignment="1">
      <alignment horizontal="left"/>
    </xf>
    <xf numFmtId="0" fontId="16" fillId="13" borderId="0" xfId="0" applyFont="1" applyFill="1" applyAlignment="1" applyProtection="1">
      <alignment horizontal="center" vertical="center"/>
      <protection locked="0"/>
    </xf>
  </cellXfs>
  <cellStyles count="6">
    <cellStyle name="Comma 2" xfId="5"/>
    <cellStyle name="Normal" xfId="0" builtinId="0"/>
    <cellStyle name="Normal 2" xfId="2"/>
    <cellStyle name="Normal 2 2" xfId="4"/>
    <cellStyle name="Normal 3" xfId="3"/>
    <cellStyle name="Prozent" xfId="1" builtinId="5"/>
  </cellStyles>
  <dxfs count="124">
    <dxf>
      <alignment horizontal="general" vertical="top" textRotation="0" wrapText="1" indent="0" justifyLastLine="0" shrinkToFit="0" readingOrder="0"/>
    </dxf>
    <dxf>
      <font>
        <b val="0"/>
        <i val="0"/>
        <strike val="0"/>
        <condense val="0"/>
        <extend val="0"/>
        <outline val="0"/>
        <shadow val="0"/>
        <u/>
        <vertAlign val="baseline"/>
        <sz val="11"/>
        <color theme="1"/>
        <name val="Calibri"/>
        <scheme val="minor"/>
      </font>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ertAlign val="baseline"/>
        <sz val="11"/>
        <color theme="1"/>
        <name val="Calibri"/>
        <scheme val="minor"/>
      </font>
    </dxf>
    <dxf>
      <font>
        <b val="0"/>
        <i val="0"/>
        <strike val="0"/>
        <condense val="0"/>
        <extend val="0"/>
        <outline val="0"/>
        <shadow val="0"/>
        <u/>
        <vertAlign val="baseline"/>
        <sz val="11"/>
        <color theme="1"/>
        <name val="Calibri"/>
        <scheme val="minor"/>
      </font>
    </dxf>
    <dxf>
      <font>
        <b val="0"/>
        <i val="0"/>
        <strike val="0"/>
        <condense val="0"/>
        <extend val="0"/>
        <outline val="0"/>
        <shadow val="0"/>
        <u/>
        <vertAlign val="baseline"/>
        <sz val="11"/>
        <color theme="1"/>
        <name val="Calibri"/>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0" formatCode="General"/>
      <alignment horizontal="center" vertical="bottom" textRotation="0" wrapText="0" indent="0" justifyLastLine="0" shrinkToFit="0" readingOrder="0"/>
      <protection locked="0" hidden="0"/>
    </dxf>
    <dxf>
      <font>
        <color auto="1"/>
      </font>
      <numFmt numFmtId="0" formatCode="General"/>
      <fill>
        <patternFill patternType="none">
          <fgColor indexed="64"/>
          <bgColor indexed="65"/>
        </patternFill>
      </fill>
      <alignment horizontal="center" vertical="bottom" textRotation="0" wrapText="0" indent="0" justifyLastLine="0" shrinkToFit="0" readingOrder="0"/>
      <protection locked="0" hidden="0"/>
    </dxf>
    <dxf>
      <font>
        <color auto="1"/>
      </font>
      <numFmt numFmtId="0" formatCode="General"/>
      <alignment horizontal="center" vertical="bottom" textRotation="0" wrapText="0" indent="0" justifyLastLine="0" shrinkToFit="0" readingOrder="0"/>
      <protection locked="0" hidden="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alignment horizontal="center" vertical="bottom" textRotation="0" wrapText="0" indent="0" justifyLastLine="0" shrinkToFit="0" readingOrder="0"/>
    </dxf>
    <dxf>
      <font>
        <color auto="1"/>
      </font>
      <alignment horizontal="center" vertical="bottom" textRotation="0" wrapText="0" indent="0" justifyLastLine="0" shrinkToFit="0" readingOrder="0"/>
    </dxf>
    <dxf>
      <font>
        <color auto="1"/>
      </font>
      <alignment horizontal="center" vertical="bottom" textRotation="0" wrapText="0" indent="0" justifyLastLine="0" shrinkToFit="0" readingOrder="0"/>
    </dxf>
    <dxf>
      <font>
        <color auto="1"/>
      </font>
      <alignment horizontal="center" vertical="bottom" textRotation="0" wrapText="0" indent="0" justifyLastLine="0" shrinkToFit="0" readingOrder="0"/>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patternType="gray0625">
          <fgColor theme="5" tint="0.39991454817346722"/>
          <bgColor rgb="FFFEF5F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patternType="gray0625">
          <fgColor theme="5" tint="0.39991454817346722"/>
          <bgColor rgb="FFFEF8F4"/>
        </patternFill>
      </fill>
    </dxf>
    <dxf>
      <fill>
        <patternFill>
          <bgColor rgb="FFFF0000"/>
        </patternFill>
      </fill>
    </dxf>
    <dxf>
      <fill>
        <patternFill>
          <bgColor rgb="FFFF0000"/>
        </patternFill>
      </fill>
    </dxf>
    <dxf>
      <fill>
        <patternFill patternType="gray0625">
          <fgColor theme="5" tint="0.39994506668294322"/>
          <bgColor rgb="FFFDEFE7"/>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patternType="gray0625">
          <fgColor theme="5" tint="0.39991454817346722"/>
          <bgColor rgb="FFFEF8F4"/>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patternType="gray0625">
          <fgColor theme="5" tint="0.39991454817346722"/>
          <bgColor rgb="FFFEF5F0"/>
        </patternFill>
      </fill>
    </dxf>
    <dxf>
      <fill>
        <patternFill>
          <bgColor rgb="FFFF0000"/>
        </patternFill>
      </fill>
    </dxf>
    <dxf>
      <fill>
        <patternFill patternType="gray0625">
          <fgColor theme="5" tint="0.39991454817346722"/>
          <bgColor rgb="FFFEF5F0"/>
        </patternFill>
      </fill>
    </dxf>
    <dxf>
      <fill>
        <patternFill patternType="gray0625">
          <fgColor theme="5" tint="0.39991454817346722"/>
          <bgColor rgb="FFFEF8F4"/>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patternType="gray0625">
          <fgColor theme="5" tint="0.39994506668294322"/>
          <bgColor rgb="FFFEF8F4"/>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colors>
    <mruColors>
      <color rgb="FFFDEFE7"/>
      <color rgb="FFFEF5F0"/>
      <color rgb="FFFEF8F4"/>
      <color rgb="FFFFFFFF"/>
      <color rgb="FFFEFAF8"/>
      <color rgb="FFFDF0E9"/>
      <color rgb="FFFDF3ED"/>
      <color rgb="FFFDECE3"/>
      <color rgb="FFDDDD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G\2014\ARG%202014%20-%20BI04%20%20INSPE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G 2014"/>
      <sheetName val="guide ARG"/>
      <sheetName val="Recherche Matricule"/>
      <sheetName val="Recherche Ville + NACE"/>
      <sheetName val="Statistiques"/>
      <sheetName val="drop-downs"/>
      <sheetName val="Matricules"/>
    </sheetNames>
    <sheetDataSet>
      <sheetData sheetId="0"/>
      <sheetData sheetId="1"/>
      <sheetData sheetId="2"/>
      <sheetData sheetId="3"/>
      <sheetData sheetId="4"/>
      <sheetData sheetId="5">
        <row r="2">
          <cell r="A2">
            <v>0</v>
          </cell>
          <cell r="B2" t="str">
            <v>Field Audit</v>
          </cell>
          <cell r="C2" t="str">
            <v>I</v>
          </cell>
          <cell r="D2" t="str">
            <v>ARG</v>
          </cell>
          <cell r="E2" t="str">
            <v>Non</v>
          </cell>
        </row>
        <row r="3">
          <cell r="A3">
            <v>1</v>
          </cell>
          <cell r="B3" t="str">
            <v>Desk Audit</v>
          </cell>
          <cell r="C3" t="str">
            <v>R</v>
          </cell>
          <cell r="D3" t="str">
            <v>EWS</v>
          </cell>
          <cell r="E3" t="str">
            <v>Oui - ARG</v>
          </cell>
        </row>
        <row r="4">
          <cell r="A4">
            <v>2</v>
          </cell>
          <cell r="C4" t="str">
            <v>T</v>
          </cell>
          <cell r="D4" t="str">
            <v>Local Knowledge</v>
          </cell>
          <cell r="E4" t="str">
            <v>Oui - ARG et autre</v>
          </cell>
        </row>
        <row r="5">
          <cell r="A5">
            <v>3</v>
          </cell>
          <cell r="C5" t="str">
            <v>TS</v>
          </cell>
          <cell r="D5" t="str">
            <v>Demande de l'assujetti (remboursement, …)</v>
          </cell>
          <cell r="E5" t="str">
            <v>Oui - Autre</v>
          </cell>
        </row>
        <row r="6">
          <cell r="D6" t="str">
            <v>Assistance</v>
          </cell>
        </row>
        <row r="7">
          <cell r="D7" t="str">
            <v>Faillite / Liquidation / Cessation</v>
          </cell>
        </row>
        <row r="8">
          <cell r="D8" t="str">
            <v>Listing des taxations sans déclaration</v>
          </cell>
        </row>
        <row r="9">
          <cell r="D9" t="str">
            <v>Information tiers (autre administration, dénonciation, …)</v>
          </cell>
        </row>
        <row r="10">
          <cell r="D10" t="str">
            <v>Dossier apprentissage (p.ex. stagiaire)</v>
          </cell>
        </row>
        <row r="11">
          <cell r="D11" t="str">
            <v>SAF</v>
          </cell>
        </row>
        <row r="12">
          <cell r="D12" t="str">
            <v>Autre</v>
          </cell>
        </row>
      </sheetData>
      <sheetData sheetId="6"/>
    </sheetDataSet>
  </externalBook>
</externalLink>
</file>

<file path=xl/tables/table1.xml><?xml version="1.0" encoding="utf-8"?>
<table xmlns="http://schemas.openxmlformats.org/spreadsheetml/2006/main" id="8" name="Table8" displayName="Table8" ref="A1:B12" totalsRowShown="0">
  <autoFilter ref="A1:B12"/>
  <tableColumns count="2">
    <tableColumn id="1" name="localisation"/>
    <tableColumn id="2" name="CPE"/>
  </tableColumns>
  <tableStyleInfo name="TableStyleMedium2" showFirstColumn="0" showLastColumn="0" showRowStripes="1" showColumnStripes="0"/>
</table>
</file>

<file path=xl/tables/table10.xml><?xml version="1.0" encoding="utf-8"?>
<table xmlns="http://schemas.openxmlformats.org/spreadsheetml/2006/main" id="19" name="carport" displayName="carport" ref="T1:T2" totalsRowShown="0" dataDxfId="14">
  <autoFilter ref="T1:T2"/>
  <tableColumns count="1">
    <tableColumn id="1" name="car-port double" dataDxfId="13" totalsRowDxfId="12"/>
  </tableColumns>
  <tableStyleInfo name="TableStyleMedium2" showFirstColumn="0" showLastColumn="0" showRowStripes="1" showColumnStripes="0"/>
</table>
</file>

<file path=xl/tables/table11.xml><?xml version="1.0" encoding="utf-8"?>
<table xmlns="http://schemas.openxmlformats.org/spreadsheetml/2006/main" id="20" name="Table20" displayName="Table20" ref="B14:B16" totalsRowShown="0">
  <autoFilter ref="B14:B16"/>
  <tableColumns count="1">
    <tableColumn id="1" name="taille des pièces de séjour"/>
  </tableColumns>
  <tableStyleInfo name="TableStyleMedium2" showFirstColumn="0" showLastColumn="0" showRowStripes="1" showColumnStripes="0"/>
</table>
</file>

<file path=xl/tables/table12.xml><?xml version="1.0" encoding="utf-8"?>
<table xmlns="http://schemas.openxmlformats.org/spreadsheetml/2006/main" id="5" name="Table5" displayName="Table5" ref="A44:E68" totalsRowShown="0">
  <autoFilter ref="A44:E68"/>
  <tableColumns count="5">
    <tableColumn id="1" name="Type" dataDxfId="11"/>
    <tableColumn id="2" name="SUH min" dataDxfId="10"/>
    <tableColumn id="3" name="SUH max" dataDxfId="9"/>
    <tableColumn id="4" name="Column1" dataDxfId="8"/>
    <tableColumn id="5" name="Column2" dataDxfId="7"/>
  </tableColumns>
  <tableStyleInfo name="TableStyleMedium2" showFirstColumn="0" showLastColumn="0" showRowStripes="1" showColumnStripes="0"/>
</table>
</file>

<file path=xl/tables/table13.xml><?xml version="1.0" encoding="utf-8"?>
<table xmlns="http://schemas.openxmlformats.org/spreadsheetml/2006/main" id="6" name="Table6" displayName="Table6" ref="E1:E5" totalsRowShown="0">
  <autoFilter ref="E1:E5"/>
  <tableColumns count="1">
    <tableColumn id="1" name="sdd/sdb"/>
  </tableColumns>
  <tableStyleInfo name="TableStyleMedium2" showFirstColumn="0" showLastColumn="0" showRowStripes="1" showColumnStripes="0"/>
</table>
</file>

<file path=xl/tables/table14.xml><?xml version="1.0" encoding="utf-8"?>
<table xmlns="http://schemas.openxmlformats.org/spreadsheetml/2006/main" id="7" name="Table7" displayName="Table7" ref="F1:G4" totalsRowShown="0">
  <autoFilter ref="F1:G4"/>
  <tableColumns count="2">
    <tableColumn id="1" name="WC"/>
    <tableColumn id="2" name="Affirmation"/>
  </tableColumns>
  <tableStyleInfo name="TableStyleMedium2" showFirstColumn="0" showLastColumn="0" showRowStripes="1" showColumnStripes="0"/>
</table>
</file>

<file path=xl/tables/table15.xml><?xml version="1.0" encoding="utf-8"?>
<table xmlns="http://schemas.openxmlformats.org/spreadsheetml/2006/main" id="9" name="Table9" displayName="Table9" ref="A70:A74" totalsRowShown="0" headerRowDxfId="6">
  <autoFilter ref="A70:A74"/>
  <tableColumns count="1">
    <tableColumn id="1" name="Gestionnaire ML "/>
  </tableColumns>
  <tableStyleInfo name="TableStyleMedium2" showFirstColumn="0" showLastColumn="0" showRowStripes="1" showColumnStripes="0"/>
</table>
</file>

<file path=xl/tables/table16.xml><?xml version="1.0" encoding="utf-8"?>
<table xmlns="http://schemas.openxmlformats.org/spreadsheetml/2006/main" id="2" name="Table2" displayName="Table2" ref="A76:A78" totalsRowShown="0">
  <autoFilter ref="A76:A78"/>
  <tableColumns count="1">
    <tableColumn id="1" name="Dispense ministérielle pour projets exceptionnels de rénovation pour bâtiments protégés au niveau national ou communal"/>
  </tableColumns>
  <tableStyleInfo name="TableStyleMedium2" showFirstColumn="0" showLastColumn="0" showRowStripes="1" showColumnStripes="0"/>
</table>
</file>

<file path=xl/tables/table17.xml><?xml version="1.0" encoding="utf-8"?>
<table xmlns="http://schemas.openxmlformats.org/spreadsheetml/2006/main" id="3" name="Table3" displayName="Table3" ref="A80:B88" totalsRowShown="0" headerRowDxfId="5">
  <autoFilter ref="A80:B88"/>
  <tableColumns count="2">
    <tableColumn id="1" name="matériaux façades"/>
    <tableColumn id="2" name="type de construction"/>
  </tableColumns>
  <tableStyleInfo name="TableStyleMedium2" showFirstColumn="0" showLastColumn="0" showRowStripes="1" showColumnStripes="0"/>
</table>
</file>

<file path=xl/tables/table18.xml><?xml version="1.0" encoding="utf-8"?>
<table xmlns="http://schemas.openxmlformats.org/spreadsheetml/2006/main" id="17" name="Table418" displayName="Table418" ref="G44:G50" totalsRowShown="0" headerRowDxfId="4" dataDxfId="3">
  <autoFilter ref="G44:G50"/>
  <tableColumns count="1">
    <tableColumn id="1" name="Type de maison" dataDxfId="2"/>
  </tableColumns>
  <tableStyleInfo name="TableStyleMedium2" showFirstColumn="0" showLastColumn="0" showRowStripes="1" showColumnStripes="0"/>
</table>
</file>

<file path=xl/tables/table19.xml><?xml version="1.0" encoding="utf-8"?>
<table xmlns="http://schemas.openxmlformats.org/spreadsheetml/2006/main" id="1" name="Table1" displayName="Table1" ref="A90:A92" totalsRowShown="0" headerRowDxfId="1">
  <autoFilter ref="A90:A92"/>
  <tableColumns count="1">
    <tableColumn id="1" name="Vente/ location"/>
  </tableColumns>
  <tableStyleInfo name="TableStyleMedium2" showFirstColumn="0" showLastColumn="0" showRowStripes="1" showColumnStripes="0"/>
</table>
</file>

<file path=xl/tables/table2.xml><?xml version="1.0" encoding="utf-8"?>
<table xmlns="http://schemas.openxmlformats.org/spreadsheetml/2006/main" id="10" name="Table10" displayName="Table10" ref="C1:D7" totalsRowShown="0">
  <autoFilter ref="C1:D7"/>
  <tableColumns count="2">
    <tableColumn id="1" name="cage d'escalier"/>
    <tableColumn id="2" name="ascenseur"/>
  </tableColumns>
  <tableStyleInfo name="TableStyleMedium2" showFirstColumn="0" showLastColumn="0" showRowStripes="1" showColumnStripes="0"/>
</table>
</file>

<file path=xl/tables/table20.xml><?xml version="1.0" encoding="utf-8"?>
<table xmlns="http://schemas.openxmlformats.org/spreadsheetml/2006/main" id="4" name="Table4" displayName="Table4" ref="G20:G22" totalsRowShown="0" headerRowDxfId="0">
  <autoFilter ref="G20:G22"/>
  <tableColumns count="1">
    <tableColumn id="1" name="type"/>
  </tableColumns>
  <tableStyleInfo name="TableStyleMedium2" showFirstColumn="0" showLastColumn="0" showRowStripes="1" showColumnStripes="0"/>
</table>
</file>

<file path=xl/tables/table3.xml><?xml version="1.0" encoding="utf-8"?>
<table xmlns="http://schemas.openxmlformats.org/spreadsheetml/2006/main" id="11" name="Table11" displayName="Table11" ref="H1:I4" totalsRowShown="0">
  <autoFilter ref="H1:I4"/>
  <tableColumns count="2">
    <tableColumn id="1" name="murs mitoyens privatifs"/>
    <tableColumn id="2" name="prime house"/>
  </tableColumns>
  <tableStyleInfo name="TableStyleMedium2" showFirstColumn="0" showLastColumn="0" showRowStripes="1" showColumnStripes="0"/>
</table>
</file>

<file path=xl/tables/table4.xml><?xml version="1.0" encoding="utf-8"?>
<table xmlns="http://schemas.openxmlformats.org/spreadsheetml/2006/main" id="12" name="Table12" displayName="Table12" ref="J1:J3" totalsRowShown="0">
  <autoFilter ref="J1:J3"/>
  <tableColumns count="1">
    <tableColumn id="1" name="logement intégré"/>
  </tableColumns>
  <tableStyleInfo name="TableStyleMedium2" showFirstColumn="0" showLastColumn="0" showRowStripes="1" showColumnStripes="0"/>
</table>
</file>

<file path=xl/tables/table5.xml><?xml version="1.0" encoding="utf-8"?>
<table xmlns="http://schemas.openxmlformats.org/spreadsheetml/2006/main" id="13" name="Table13" displayName="Table13" ref="L1:L6" totalsRowShown="0">
  <autoFilter ref="L1:L6"/>
  <tableColumns count="1">
    <tableColumn id="1" name="stade du projet"/>
  </tableColumns>
  <tableStyleInfo name="TableStyleMedium2" showFirstColumn="0" showLastColumn="0" showRowStripes="1" showColumnStripes="0"/>
</table>
</file>

<file path=xl/tables/table6.xml><?xml version="1.0" encoding="utf-8"?>
<table xmlns="http://schemas.openxmlformats.org/spreadsheetml/2006/main" id="14" name="Table14" displayName="Table14" ref="A14:A17" totalsRowShown="0">
  <autoFilter ref="A14:A17"/>
  <tableColumns count="1">
    <tableColumn id="1" name="adapté PMR"/>
  </tableColumns>
  <tableStyleInfo name="TableStyleMedium2" showFirstColumn="0" showLastColumn="0" showRowStripes="1" showColumnStripes="0"/>
</table>
</file>

<file path=xl/tables/table7.xml><?xml version="1.0" encoding="utf-8"?>
<table xmlns="http://schemas.openxmlformats.org/spreadsheetml/2006/main" id="15" name="typelogement" displayName="typelogement" ref="A21:E40" totalsRowShown="0" dataDxfId="23">
  <autoFilter ref="A21:E40"/>
  <tableColumns count="5">
    <tableColumn id="1" name="Type" dataDxfId="22"/>
    <tableColumn id="2" name="SUH min" dataDxfId="21"/>
    <tableColumn id="3" name="SUH max" dataDxfId="20"/>
    <tableColumn id="4" name="Column1" dataDxfId="19"/>
    <tableColumn id="5" name="Column2" dataDxfId="18"/>
  </tableColumns>
  <tableStyleInfo name="TableStyleMedium2" showFirstColumn="0" showLastColumn="0" showRowStripes="1" showColumnStripes="0"/>
</table>
</file>

<file path=xl/tables/table8.xml><?xml version="1.0" encoding="utf-8"?>
<table xmlns="http://schemas.openxmlformats.org/spreadsheetml/2006/main" id="16" name="Table16" displayName="Table16" ref="R1:S5" totalsRowShown="0" dataDxfId="17">
  <autoFilter ref="R1:S5"/>
  <tableColumns count="2">
    <tableColumn id="1" name="emplacements privés" dataDxfId="16"/>
    <tableColumn id="2" name="pas d'emplacement" dataDxfId="15"/>
  </tableColumns>
  <tableStyleInfo name="TableStyleMedium2" showFirstColumn="0" showLastColumn="0" showRowStripes="1" showColumnStripes="0"/>
</table>
</file>

<file path=xl/tables/table9.xml><?xml version="1.0" encoding="utf-8"?>
<table xmlns="http://schemas.openxmlformats.org/spreadsheetml/2006/main" id="18" name="Table18" displayName="Table18" ref="V1:W4" totalsRowShown="0">
  <autoFilter ref="V1:W4"/>
  <tableColumns count="2">
    <tableColumn id="1" name="terrasse"/>
    <tableColumn id="2" name="surfaces"/>
  </tableColumns>
  <tableStyleInfo name="TableStyleMedium2" showFirstColumn="0" showLastColumn="0" showRowStripes="1" showColumnStripes="0"/>
</table>
</file>

<file path=xl/theme/theme1.xml><?xml version="1.0" encoding="utf-8"?>
<a:theme xmlns:a="http://schemas.openxmlformats.org/drawingml/2006/main" name="Office Th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K63"/>
  <sheetViews>
    <sheetView showGridLines="0" zoomScale="85" zoomScaleNormal="85" workbookViewId="0">
      <selection activeCell="B5" sqref="B5"/>
    </sheetView>
  </sheetViews>
  <sheetFormatPr defaultColWidth="8.85546875" defaultRowHeight="15" outlineLevelRow="1" x14ac:dyDescent="0.25"/>
  <cols>
    <col min="1" max="1" width="2.7109375" style="27" customWidth="1"/>
    <col min="2" max="2" width="81.140625" style="34" customWidth="1"/>
    <col min="3" max="3" width="0.85546875" style="21" customWidth="1"/>
    <col min="4" max="4" width="61.5703125" style="35" customWidth="1"/>
    <col min="5" max="5" width="0.85546875" style="21" customWidth="1"/>
    <col min="6" max="16384" width="8.85546875" style="21"/>
  </cols>
  <sheetData>
    <row r="1" spans="1:11" x14ac:dyDescent="0.25">
      <c r="B1" s="34" t="s">
        <v>267</v>
      </c>
    </row>
    <row r="2" spans="1:11" ht="24.6" customHeight="1" x14ac:dyDescent="0.25">
      <c r="A2" s="18"/>
      <c r="B2" s="19" t="s">
        <v>96</v>
      </c>
      <c r="C2" s="19"/>
      <c r="D2" s="20"/>
    </row>
    <row r="3" spans="1:11" ht="14.45" customHeight="1" x14ac:dyDescent="0.25">
      <c r="A3" s="18"/>
      <c r="B3" s="19" t="s">
        <v>258</v>
      </c>
      <c r="C3" s="19"/>
      <c r="D3" s="135" t="s">
        <v>236</v>
      </c>
    </row>
    <row r="4" spans="1:11" s="24" customFormat="1" ht="6.75" customHeight="1" x14ac:dyDescent="0.25">
      <c r="A4" s="18"/>
      <c r="B4" s="23"/>
      <c r="D4" s="18"/>
      <c r="G4" s="18"/>
      <c r="I4" s="23"/>
      <c r="K4" s="18"/>
    </row>
    <row r="5" spans="1:11" ht="39.75" customHeight="1" x14ac:dyDescent="0.25">
      <c r="A5" s="18"/>
      <c r="B5" s="136" t="s">
        <v>261</v>
      </c>
      <c r="C5" s="24"/>
      <c r="D5" s="26" t="s">
        <v>216</v>
      </c>
    </row>
    <row r="6" spans="1:11" s="24" customFormat="1" ht="6.75" customHeight="1" x14ac:dyDescent="0.25">
      <c r="A6" s="18"/>
      <c r="B6" s="23"/>
      <c r="D6" s="18"/>
      <c r="G6" s="18"/>
      <c r="I6" s="23"/>
      <c r="K6" s="18"/>
    </row>
    <row r="7" spans="1:11" x14ac:dyDescent="0.25">
      <c r="B7" s="28" t="s">
        <v>89</v>
      </c>
      <c r="C7" s="29"/>
      <c r="D7" s="120"/>
    </row>
    <row r="8" spans="1:11" x14ac:dyDescent="0.25">
      <c r="B8" s="28" t="s">
        <v>90</v>
      </c>
      <c r="C8" s="29"/>
      <c r="D8" s="120"/>
    </row>
    <row r="9" spans="1:11" x14ac:dyDescent="0.25">
      <c r="B9" s="28" t="s">
        <v>91</v>
      </c>
      <c r="C9" s="29"/>
      <c r="D9" s="120"/>
    </row>
    <row r="10" spans="1:11" x14ac:dyDescent="0.25">
      <c r="B10" s="28" t="s">
        <v>92</v>
      </c>
      <c r="C10" s="29"/>
      <c r="D10" s="120"/>
    </row>
    <row r="11" spans="1:11" x14ac:dyDescent="0.25">
      <c r="B11" s="28" t="s">
        <v>93</v>
      </c>
      <c r="C11" s="29"/>
      <c r="D11" s="120"/>
    </row>
    <row r="12" spans="1:11" x14ac:dyDescent="0.25">
      <c r="B12" s="28" t="s">
        <v>94</v>
      </c>
      <c r="C12" s="29"/>
      <c r="D12" s="191"/>
      <c r="E12" s="189"/>
    </row>
    <row r="13" spans="1:11" x14ac:dyDescent="0.25">
      <c r="B13" s="28"/>
      <c r="C13" s="29"/>
      <c r="D13" s="192"/>
      <c r="E13" s="189"/>
    </row>
    <row r="14" spans="1:11" x14ac:dyDescent="0.25">
      <c r="B14" s="28"/>
      <c r="C14" s="29"/>
      <c r="D14" s="193"/>
      <c r="E14" s="189"/>
    </row>
    <row r="15" spans="1:11" x14ac:dyDescent="0.25">
      <c r="B15" s="28" t="s">
        <v>95</v>
      </c>
      <c r="C15" s="29"/>
      <c r="D15" s="120"/>
      <c r="E15" s="29"/>
      <c r="F15" s="29"/>
      <c r="G15" s="29"/>
      <c r="H15" s="29"/>
      <c r="I15" s="29"/>
      <c r="J15" s="29"/>
      <c r="K15" s="29"/>
    </row>
    <row r="16" spans="1:11" x14ac:dyDescent="0.25">
      <c r="B16" s="28" t="s">
        <v>109</v>
      </c>
      <c r="C16" s="29"/>
      <c r="D16" s="120">
        <v>0</v>
      </c>
      <c r="E16" s="29"/>
      <c r="F16" s="29"/>
      <c r="G16" s="29"/>
      <c r="H16" s="29"/>
      <c r="I16" s="29"/>
      <c r="J16" s="29"/>
      <c r="K16" s="29"/>
    </row>
    <row r="17" spans="1:11" ht="15" customHeight="1" x14ac:dyDescent="0.25">
      <c r="B17" s="30" t="s">
        <v>152</v>
      </c>
      <c r="C17" s="31"/>
      <c r="D17" s="121"/>
    </row>
    <row r="18" spans="1:11" s="24" customFormat="1" ht="6.75" customHeight="1" x14ac:dyDescent="0.25">
      <c r="A18" s="18"/>
      <c r="B18" s="23"/>
      <c r="D18" s="18"/>
      <c r="G18" s="18"/>
      <c r="I18" s="23"/>
      <c r="K18" s="18"/>
    </row>
    <row r="19" spans="1:11" ht="24.75" customHeight="1" x14ac:dyDescent="0.25">
      <c r="A19" s="32" t="s">
        <v>0</v>
      </c>
      <c r="B19" s="190" t="s">
        <v>20</v>
      </c>
      <c r="C19" s="190"/>
      <c r="D19" s="190"/>
    </row>
    <row r="20" spans="1:11" s="36" customFormat="1" ht="30" x14ac:dyDescent="0.25">
      <c r="A20" s="33"/>
      <c r="B20" s="34" t="s">
        <v>153</v>
      </c>
      <c r="C20" s="35"/>
      <c r="D20" s="122" t="s">
        <v>134</v>
      </c>
    </row>
    <row r="21" spans="1:11" x14ac:dyDescent="0.25">
      <c r="A21" s="18"/>
      <c r="B21" s="34" t="s">
        <v>21</v>
      </c>
      <c r="C21" s="24"/>
      <c r="D21" s="122"/>
      <c r="E21" s="36"/>
    </row>
    <row r="22" spans="1:11" x14ac:dyDescent="0.25">
      <c r="A22" s="18"/>
      <c r="B22" s="34" t="s">
        <v>22</v>
      </c>
      <c r="C22" s="24"/>
      <c r="D22" s="122" t="s">
        <v>134</v>
      </c>
      <c r="E22" s="36"/>
    </row>
    <row r="23" spans="1:11" x14ac:dyDescent="0.25">
      <c r="A23" s="18"/>
      <c r="B23" s="34" t="s">
        <v>23</v>
      </c>
      <c r="D23" s="122"/>
      <c r="E23" s="36"/>
    </row>
    <row r="24" spans="1:11" x14ac:dyDescent="0.25">
      <c r="A24" s="18"/>
      <c r="B24" s="34" t="s">
        <v>24</v>
      </c>
      <c r="D24" s="122"/>
      <c r="E24" s="36"/>
    </row>
    <row r="25" spans="1:11" ht="24.75" customHeight="1" x14ac:dyDescent="0.25">
      <c r="A25" s="32" t="s">
        <v>1</v>
      </c>
      <c r="B25" s="190" t="s">
        <v>108</v>
      </c>
      <c r="C25" s="190"/>
      <c r="D25" s="190"/>
    </row>
    <row r="26" spans="1:11" x14ac:dyDescent="0.25">
      <c r="B26" s="150" t="s">
        <v>249</v>
      </c>
      <c r="D26" s="122" t="s">
        <v>134</v>
      </c>
      <c r="E26" s="35"/>
    </row>
    <row r="27" spans="1:11" x14ac:dyDescent="0.25">
      <c r="B27" s="150" t="s">
        <v>250</v>
      </c>
      <c r="D27" s="122"/>
      <c r="E27" s="36"/>
    </row>
    <row r="28" spans="1:11" ht="30" x14ac:dyDescent="0.25">
      <c r="B28" s="34" t="s">
        <v>251</v>
      </c>
      <c r="D28" s="122"/>
      <c r="E28" s="36"/>
    </row>
    <row r="29" spans="1:11" x14ac:dyDescent="0.25">
      <c r="B29" s="34" t="s">
        <v>252</v>
      </c>
      <c r="D29" s="122"/>
      <c r="E29" s="36"/>
    </row>
    <row r="30" spans="1:11" ht="24.75" customHeight="1" x14ac:dyDescent="0.25">
      <c r="A30" s="32" t="s">
        <v>12</v>
      </c>
      <c r="B30" s="190" t="s">
        <v>25</v>
      </c>
      <c r="C30" s="190"/>
      <c r="D30" s="190"/>
    </row>
    <row r="31" spans="1:11" x14ac:dyDescent="0.25">
      <c r="A31" s="33"/>
      <c r="B31" s="34" t="s">
        <v>26</v>
      </c>
      <c r="D31" s="122"/>
    </row>
    <row r="32" spans="1:11" x14ac:dyDescent="0.25">
      <c r="A32" s="18"/>
      <c r="B32" s="34" t="s">
        <v>27</v>
      </c>
      <c r="D32" s="122"/>
    </row>
    <row r="33" spans="1:5" ht="24.75" customHeight="1" x14ac:dyDescent="0.25">
      <c r="A33" s="32" t="s">
        <v>2</v>
      </c>
      <c r="B33" s="190" t="s">
        <v>28</v>
      </c>
      <c r="C33" s="190"/>
      <c r="D33" s="190"/>
    </row>
    <row r="34" spans="1:5" x14ac:dyDescent="0.25">
      <c r="A34" s="18"/>
      <c r="B34" s="34" t="s">
        <v>29</v>
      </c>
      <c r="D34" s="122" t="s">
        <v>232</v>
      </c>
    </row>
    <row r="35" spans="1:5" x14ac:dyDescent="0.25">
      <c r="A35" s="18"/>
      <c r="D35" s="122"/>
    </row>
    <row r="36" spans="1:5" x14ac:dyDescent="0.25">
      <c r="A36" s="18"/>
      <c r="D36" s="122"/>
    </row>
    <row r="37" spans="1:5" ht="24.75" hidden="1" customHeight="1" outlineLevel="1" x14ac:dyDescent="0.25">
      <c r="A37" s="32" t="s">
        <v>3</v>
      </c>
      <c r="B37" s="190" t="s">
        <v>31</v>
      </c>
      <c r="C37" s="190"/>
      <c r="D37" s="190"/>
    </row>
    <row r="38" spans="1:5" ht="30" hidden="1" outlineLevel="1" x14ac:dyDescent="0.25">
      <c r="A38" s="33"/>
      <c r="B38" s="34" t="s">
        <v>32</v>
      </c>
      <c r="D38" s="122"/>
      <c r="E38" s="36"/>
    </row>
    <row r="39" spans="1:5" hidden="1" outlineLevel="1" x14ac:dyDescent="0.25">
      <c r="A39" s="18"/>
      <c r="B39" s="34" t="s">
        <v>33</v>
      </c>
      <c r="D39" s="122"/>
      <c r="E39" s="36"/>
    </row>
    <row r="40" spans="1:5" ht="24.75" hidden="1" customHeight="1" outlineLevel="1" x14ac:dyDescent="0.25">
      <c r="A40" s="32" t="s">
        <v>4</v>
      </c>
      <c r="B40" s="190" t="s">
        <v>34</v>
      </c>
      <c r="C40" s="190"/>
      <c r="D40" s="190"/>
    </row>
    <row r="41" spans="1:5" ht="15" hidden="1" customHeight="1" outlineLevel="1" x14ac:dyDescent="0.25">
      <c r="A41" s="18"/>
      <c r="B41" s="34" t="s">
        <v>35</v>
      </c>
      <c r="C41" s="24"/>
      <c r="D41" s="122"/>
      <c r="E41" s="36"/>
    </row>
    <row r="42" spans="1:5" hidden="1" outlineLevel="1" x14ac:dyDescent="0.25">
      <c r="A42" s="18"/>
      <c r="B42" s="34" t="s">
        <v>36</v>
      </c>
      <c r="C42" s="24"/>
      <c r="D42" s="122"/>
      <c r="E42" s="36"/>
    </row>
    <row r="43" spans="1:5" hidden="1" outlineLevel="1" x14ac:dyDescent="0.25">
      <c r="A43" s="18"/>
      <c r="B43" s="34" t="s">
        <v>37</v>
      </c>
      <c r="C43" s="24"/>
      <c r="D43" s="122"/>
      <c r="E43" s="36"/>
    </row>
    <row r="44" spans="1:5" hidden="1" outlineLevel="1" x14ac:dyDescent="0.25">
      <c r="A44" s="18"/>
      <c r="B44" s="34" t="s">
        <v>38</v>
      </c>
      <c r="C44" s="24"/>
      <c r="D44" s="122"/>
      <c r="E44" s="36"/>
    </row>
    <row r="45" spans="1:5" hidden="1" outlineLevel="1" x14ac:dyDescent="0.25">
      <c r="A45" s="18"/>
      <c r="B45" s="34" t="s">
        <v>39</v>
      </c>
      <c r="C45" s="24"/>
      <c r="D45" s="122"/>
      <c r="E45" s="36"/>
    </row>
    <row r="46" spans="1:5" hidden="1" outlineLevel="1" x14ac:dyDescent="0.25">
      <c r="A46" s="18"/>
      <c r="B46" s="34" t="s">
        <v>40</v>
      </c>
      <c r="C46" s="24"/>
      <c r="D46" s="122"/>
      <c r="E46" s="36"/>
    </row>
    <row r="47" spans="1:5" ht="24.75" hidden="1" customHeight="1" outlineLevel="1" x14ac:dyDescent="0.25">
      <c r="A47" s="32" t="s">
        <v>16</v>
      </c>
      <c r="B47" s="190" t="s">
        <v>41</v>
      </c>
      <c r="C47" s="190"/>
      <c r="D47" s="190"/>
    </row>
    <row r="48" spans="1:5" ht="13.15" hidden="1" customHeight="1" outlineLevel="1" x14ac:dyDescent="0.25">
      <c r="A48" s="18"/>
      <c r="B48" s="34" t="s">
        <v>42</v>
      </c>
      <c r="D48" s="122"/>
      <c r="E48" s="36"/>
    </row>
    <row r="49" spans="1:11" hidden="1" outlineLevel="1" x14ac:dyDescent="0.25">
      <c r="A49" s="18"/>
      <c r="B49" s="34" t="s">
        <v>43</v>
      </c>
      <c r="D49" s="122"/>
      <c r="E49" s="36"/>
    </row>
    <row r="50" spans="1:11" hidden="1" outlineLevel="1" x14ac:dyDescent="0.25">
      <c r="A50" s="18"/>
      <c r="B50" s="34" t="s">
        <v>44</v>
      </c>
      <c r="D50" s="122"/>
      <c r="E50" s="36"/>
    </row>
    <row r="51" spans="1:11" hidden="1" outlineLevel="1" x14ac:dyDescent="0.25">
      <c r="A51" s="18"/>
      <c r="B51" s="34" t="s">
        <v>45</v>
      </c>
      <c r="D51" s="122"/>
      <c r="E51" s="36"/>
    </row>
    <row r="52" spans="1:11" ht="30" hidden="1" outlineLevel="1" x14ac:dyDescent="0.25">
      <c r="A52" s="33"/>
      <c r="B52" s="34" t="s">
        <v>46</v>
      </c>
      <c r="D52" s="122"/>
      <c r="E52" s="36"/>
    </row>
    <row r="53" spans="1:11" ht="24.75" hidden="1" customHeight="1" outlineLevel="1" x14ac:dyDescent="0.25">
      <c r="A53" s="32" t="s">
        <v>5</v>
      </c>
      <c r="B53" s="190" t="s">
        <v>47</v>
      </c>
      <c r="C53" s="190"/>
      <c r="D53" s="190"/>
    </row>
    <row r="54" spans="1:11" hidden="1" outlineLevel="1" x14ac:dyDescent="0.25">
      <c r="B54" s="34" t="s">
        <v>48</v>
      </c>
      <c r="D54" s="122"/>
      <c r="E54" s="36"/>
    </row>
    <row r="55" spans="1:11" hidden="1" outlineLevel="1" x14ac:dyDescent="0.25">
      <c r="B55" s="34" t="s">
        <v>49</v>
      </c>
      <c r="D55" s="122"/>
      <c r="E55" s="36"/>
    </row>
    <row r="56" spans="1:11" s="24" customFormat="1" ht="40.5" hidden="1" customHeight="1" outlineLevel="1" x14ac:dyDescent="0.25">
      <c r="A56" s="18"/>
      <c r="B56" s="23"/>
      <c r="D56" s="18"/>
      <c r="G56" s="18"/>
      <c r="I56" s="23"/>
      <c r="K56" s="18"/>
    </row>
    <row r="57" spans="1:11" ht="40.5" hidden="1" customHeight="1" outlineLevel="1" x14ac:dyDescent="0.25">
      <c r="B57" s="37" t="s">
        <v>234</v>
      </c>
      <c r="C57" s="38"/>
      <c r="D57" s="39"/>
    </row>
    <row r="58" spans="1:11" ht="45" hidden="1" outlineLevel="1" x14ac:dyDescent="0.25">
      <c r="A58" s="40">
        <v>1</v>
      </c>
      <c r="B58" s="41" t="s">
        <v>18</v>
      </c>
      <c r="C58" s="42"/>
      <c r="D58" s="43"/>
    </row>
    <row r="59" spans="1:11" s="24" customFormat="1" ht="6.75" hidden="1" customHeight="1" outlineLevel="1" x14ac:dyDescent="0.25">
      <c r="A59" s="18"/>
      <c r="B59" s="23"/>
      <c r="D59" s="18"/>
      <c r="G59" s="18"/>
      <c r="I59" s="23"/>
      <c r="K59" s="18"/>
    </row>
    <row r="60" spans="1:11" hidden="1" outlineLevel="1" x14ac:dyDescent="0.25">
      <c r="A60" s="40">
        <v>2</v>
      </c>
      <c r="B60" s="41" t="s">
        <v>30</v>
      </c>
      <c r="C60" s="42"/>
      <c r="D60" s="43"/>
    </row>
    <row r="61" spans="1:11" s="24" customFormat="1" ht="6.75" hidden="1" customHeight="1" outlineLevel="1" x14ac:dyDescent="0.25">
      <c r="A61" s="18"/>
      <c r="B61" s="23"/>
      <c r="D61" s="18"/>
      <c r="G61" s="18"/>
      <c r="I61" s="23"/>
      <c r="K61" s="18"/>
    </row>
    <row r="62" spans="1:11" ht="30" hidden="1" outlineLevel="1" x14ac:dyDescent="0.25">
      <c r="A62" s="40">
        <v>3</v>
      </c>
      <c r="B62" s="41" t="s">
        <v>19</v>
      </c>
      <c r="C62" s="42"/>
      <c r="D62" s="44"/>
    </row>
    <row r="63" spans="1:11" collapsed="1" x14ac:dyDescent="0.25"/>
  </sheetData>
  <sheetProtection selectLockedCells="1"/>
  <mergeCells count="10">
    <mergeCell ref="E12:E14"/>
    <mergeCell ref="B53:D53"/>
    <mergeCell ref="B30:D30"/>
    <mergeCell ref="B33:D33"/>
    <mergeCell ref="B37:D37"/>
    <mergeCell ref="B40:D40"/>
    <mergeCell ref="B47:D47"/>
    <mergeCell ref="B25:D25"/>
    <mergeCell ref="B19:D19"/>
    <mergeCell ref="D12:D14"/>
  </mergeCells>
  <conditionalFormatting sqref="D20:D24">
    <cfRule type="cellIs" dxfId="123" priority="34" operator="equal">
      <formula>"N"</formula>
    </cfRule>
    <cfRule type="cellIs" dxfId="122" priority="35" operator="equal">
      <formula>"O"</formula>
    </cfRule>
  </conditionalFormatting>
  <conditionalFormatting sqref="D26">
    <cfRule type="expression" dxfId="121" priority="7">
      <formula>(ISBLANK(D26))</formula>
    </cfRule>
  </conditionalFormatting>
  <conditionalFormatting sqref="D28">
    <cfRule type="expression" dxfId="120" priority="6">
      <formula>(ISBLANK(D28))</formula>
    </cfRule>
  </conditionalFormatting>
  <pageMargins left="0.7" right="0.7" top="0.75" bottom="0.75" header="0.3" footer="0.3"/>
  <pageSetup paperSize="9" scale="64" fitToHeight="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cellIs" priority="40" operator="equal" id="{6A9488B7-1525-4791-9EED-35BAA144F120}">
            <xm:f>data!$G$3</xm:f>
            <x14:dxf>
              <fill>
                <patternFill>
                  <bgColor rgb="FFFFC000"/>
                </patternFill>
              </fill>
            </x14:dxf>
          </x14:cfRule>
          <x14:cfRule type="cellIs" priority="41" operator="equal" id="{C51528EF-D105-47B4-892E-2F378E3D58EF}">
            <xm:f>data!$G$2</xm:f>
            <x14:dxf>
              <fill>
                <patternFill>
                  <bgColor rgb="FF92D050"/>
                </patternFill>
              </fill>
            </x14:dxf>
          </x14:cfRule>
          <xm:sqref>D31:D32</xm:sqref>
        </x14:conditionalFormatting>
        <x14:conditionalFormatting xmlns:xm="http://schemas.microsoft.com/office/excel/2006/main">
          <x14:cfRule type="containsText" priority="33" operator="containsText" id="{730F49E1-1FF2-4EB7-831F-C0C44CD23DE2}">
            <xm:f>NOT(ISERROR(SEARCH("oui",D58)))</xm:f>
            <xm:f>"oui"</xm:f>
            <x14:dxf>
              <fill>
                <patternFill>
                  <bgColor rgb="FFFFFF00"/>
                </patternFill>
              </fill>
            </x14:dxf>
          </x14:cfRule>
          <xm:sqref>D58 D60 D62</xm:sqref>
        </x14:conditionalFormatting>
        <x14:conditionalFormatting xmlns:xm="http://schemas.microsoft.com/office/excel/2006/main">
          <x14:cfRule type="cellIs" priority="27" operator="equal" id="{B331C944-DA94-42A1-96BF-37163FEDECDC}">
            <xm:f>data!$G$3</xm:f>
            <x14:dxf>
              <fill>
                <patternFill>
                  <bgColor rgb="FF92D050"/>
                </patternFill>
              </fill>
            </x14:dxf>
          </x14:cfRule>
          <x14:cfRule type="cellIs" priority="28" operator="equal" id="{62552521-9960-4A85-84DE-79AF46B0B6D2}">
            <xm:f>data!$G$2</xm:f>
            <x14:dxf>
              <fill>
                <patternFill>
                  <bgColor rgb="FFFFC000"/>
                </patternFill>
              </fill>
            </x14:dxf>
          </x14:cfRule>
          <xm:sqref>D29 D27</xm:sqref>
        </x14:conditionalFormatting>
        <x14:conditionalFormatting xmlns:xm="http://schemas.microsoft.com/office/excel/2006/main">
          <x14:cfRule type="cellIs" priority="22" operator="equal" id="{53F2AAE5-C3A0-4962-823D-F27548C0D303}">
            <xm:f>data!$G$3</xm:f>
            <x14:dxf>
              <fill>
                <patternFill>
                  <bgColor rgb="FFFFC000"/>
                </patternFill>
              </fill>
            </x14:dxf>
          </x14:cfRule>
          <x14:cfRule type="cellIs" priority="23" operator="equal" id="{C3603062-2583-4844-A396-33CC8378453A}">
            <xm:f>data!$G$2</xm:f>
            <x14:dxf>
              <fill>
                <patternFill>
                  <bgColor rgb="FF92D050"/>
                </patternFill>
              </fill>
            </x14:dxf>
          </x14:cfRule>
          <xm:sqref>D41:D46</xm:sqref>
        </x14:conditionalFormatting>
        <x14:conditionalFormatting xmlns:xm="http://schemas.microsoft.com/office/excel/2006/main">
          <x14:cfRule type="cellIs" priority="20" operator="equal" id="{3E4B14EB-5D5B-41EB-8C6E-8592E873A6F7}">
            <xm:f>data!$G$3</xm:f>
            <x14:dxf>
              <fill>
                <patternFill>
                  <bgColor rgb="FFFFC000"/>
                </patternFill>
              </fill>
            </x14:dxf>
          </x14:cfRule>
          <x14:cfRule type="cellIs" priority="21" operator="equal" id="{E7D324A4-156E-4010-B288-5C1AA3314A05}">
            <xm:f>data!$G$2</xm:f>
            <x14:dxf>
              <fill>
                <patternFill>
                  <bgColor rgb="FF92D050"/>
                </patternFill>
              </fill>
            </x14:dxf>
          </x14:cfRule>
          <xm:sqref>D48:D52</xm:sqref>
        </x14:conditionalFormatting>
        <x14:conditionalFormatting xmlns:xm="http://schemas.microsoft.com/office/excel/2006/main">
          <x14:cfRule type="cellIs" priority="18" operator="equal" id="{792A9313-3113-417E-9AC2-8037606E8DE8}">
            <xm:f>data!$G$3</xm:f>
            <x14:dxf>
              <fill>
                <patternFill>
                  <bgColor rgb="FFFFC000"/>
                </patternFill>
              </fill>
            </x14:dxf>
          </x14:cfRule>
          <x14:cfRule type="cellIs" priority="19" operator="equal" id="{A152320B-98CE-4905-8AC4-86A76E536381}">
            <xm:f>data!$G$2</xm:f>
            <x14:dxf>
              <fill>
                <patternFill>
                  <bgColor rgb="FF92D050"/>
                </patternFill>
              </fill>
            </x14:dxf>
          </x14:cfRule>
          <xm:sqref>D55</xm:sqref>
        </x14:conditionalFormatting>
        <x14:conditionalFormatting xmlns:xm="http://schemas.microsoft.com/office/excel/2006/main">
          <x14:cfRule type="containsText" priority="15" operator="containsText" id="{CD4CBF3D-4BCD-4A27-BD9A-C4E5473C1FD2}">
            <xm:f>NOT(ISERROR(SEARCH(data!$I$4,D38)))</xm:f>
            <xm:f>data!$I$4</xm:f>
            <x14:dxf>
              <fill>
                <patternFill>
                  <bgColor rgb="FFFFC000"/>
                </patternFill>
              </fill>
            </x14:dxf>
          </x14:cfRule>
          <x14:cfRule type="cellIs" priority="16" operator="equal" id="{520B5720-944D-4754-94F5-57A7765AA4F1}">
            <xm:f>data!$I$3</xm:f>
            <x14:dxf>
              <fill>
                <patternFill>
                  <bgColor rgb="FFFF0000"/>
                </patternFill>
              </fill>
            </x14:dxf>
          </x14:cfRule>
          <x14:cfRule type="cellIs" priority="17" operator="equal" id="{8AC72348-90BB-46EA-84D7-46752F50311B}">
            <xm:f>data!$I$2</xm:f>
            <x14:dxf>
              <fill>
                <patternFill>
                  <bgColor rgb="FF92D050"/>
                </patternFill>
              </fill>
            </x14:dxf>
          </x14:cfRule>
          <xm:sqref>D38:D39</xm:sqref>
        </x14:conditionalFormatting>
        <x14:conditionalFormatting xmlns:xm="http://schemas.microsoft.com/office/excel/2006/main">
          <x14:cfRule type="containsText" priority="12" operator="containsText" id="{9F1CA7B1-86B2-4B65-82D3-E0E87CAF3D57}">
            <xm:f>NOT(ISERROR(SEARCH(data!$I$4,D54)))</xm:f>
            <xm:f>data!$I$4</xm:f>
            <x14:dxf>
              <fill>
                <patternFill>
                  <bgColor rgb="FFFFC000"/>
                </patternFill>
              </fill>
            </x14:dxf>
          </x14:cfRule>
          <x14:cfRule type="cellIs" priority="13" operator="equal" id="{4B93373D-6B24-4423-A324-0EFFD607CB03}">
            <xm:f>data!$I$3</xm:f>
            <x14:dxf>
              <fill>
                <patternFill>
                  <bgColor rgb="FFFF0000"/>
                </patternFill>
              </fill>
            </x14:dxf>
          </x14:cfRule>
          <x14:cfRule type="cellIs" priority="14" operator="equal" id="{74B8A32A-5AD9-4867-A229-1012F81A7451}">
            <xm:f>data!$I$2</xm:f>
            <x14:dxf>
              <fill>
                <patternFill>
                  <bgColor rgb="FF92D050"/>
                </patternFill>
              </fill>
            </x14:dxf>
          </x14:cfRule>
          <xm:sqref>D54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data!$G$2:$G$3</xm:f>
          </x14:formula1>
          <xm:sqref>D58:D61 D31:D32 D55 D48:D52 D20:D24 D41:D46 D29 D27</xm:sqref>
        </x14:dataValidation>
        <x14:dataValidation type="list" allowBlank="1" showInputMessage="1" showErrorMessage="1">
          <x14:formula1>
            <xm:f>data!$A$81:$A$88</xm:f>
          </x14:formula1>
          <xm:sqref>D34:D36</xm:sqref>
        </x14:dataValidation>
        <x14:dataValidation type="list" allowBlank="1" showInputMessage="1" showErrorMessage="1">
          <x14:formula1>
            <xm:f>data!$L$2:$L$6</xm:f>
          </x14:formula1>
          <xm:sqref>D17</xm:sqref>
        </x14:dataValidation>
        <x14:dataValidation type="list" allowBlank="1" showInputMessage="1" showErrorMessage="1">
          <x14:formula1>
            <xm:f>data!$A$72:$A$74</xm:f>
          </x14:formula1>
          <xm:sqref>D4</xm:sqref>
        </x14:dataValidation>
        <x14:dataValidation type="list" allowBlank="1" showInputMessage="1" showErrorMessage="1">
          <x14:formula1>
            <xm:f>data!$A$77:$A$78</xm:f>
          </x14:formula1>
          <xm:sqref>D62</xm:sqref>
        </x14:dataValidation>
        <x14:dataValidation type="list" allowBlank="1" showInputMessage="1" showErrorMessage="1">
          <x14:formula1>
            <xm:f>data!$I$2:$I$4</xm:f>
          </x14:formula1>
          <xm:sqref>D54 D38:D39</xm:sqref>
        </x14:dataValidation>
        <x14:dataValidation type="list" allowBlank="1" showInputMessage="1" showErrorMessage="1">
          <x14:formula1>
            <xm:f>data!$A$71:$A$74</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AV56"/>
  <sheetViews>
    <sheetView showGridLines="0" tabSelected="1" zoomScale="70" zoomScaleNormal="70" workbookViewId="0">
      <selection activeCell="K9" sqref="K9"/>
    </sheetView>
  </sheetViews>
  <sheetFormatPr defaultColWidth="8.85546875" defaultRowHeight="15" outlineLevelCol="1" x14ac:dyDescent="0.25"/>
  <cols>
    <col min="1" max="1" width="39.7109375" style="21" customWidth="1"/>
    <col min="2" max="2" width="13" style="21" customWidth="1"/>
    <col min="3" max="3" width="0.85546875" style="21" customWidth="1"/>
    <col min="4" max="4" width="9" style="21" customWidth="1"/>
    <col min="5" max="5" width="0.85546875" style="24" customWidth="1"/>
    <col min="6" max="6" width="11.140625" style="21" customWidth="1"/>
    <col min="7" max="7" width="25.7109375" style="21" customWidth="1"/>
    <col min="8" max="9" width="10" style="21" customWidth="1"/>
    <col min="10" max="10" width="0.85546875" style="24" customWidth="1"/>
    <col min="11" max="13" width="11.5703125" style="21" customWidth="1"/>
    <col min="14" max="14" width="0.85546875" style="21" customWidth="1"/>
    <col min="15" max="16" width="9.7109375" style="21" customWidth="1"/>
    <col min="17" max="17" width="0.85546875" style="21" customWidth="1"/>
    <col min="18" max="18" width="0.85546875" style="24" customWidth="1"/>
    <col min="19" max="19" width="10.28515625" style="24" hidden="1" customWidth="1" outlineLevel="1"/>
    <col min="20" max="25" width="8.7109375" style="21" hidden="1" customWidth="1" outlineLevel="1"/>
    <col min="26" max="26" width="8.5703125" style="21" hidden="1" customWidth="1" outlineLevel="1"/>
    <col min="27" max="27" width="3" style="24" customWidth="1" collapsed="1"/>
    <col min="28" max="28" width="12.7109375" style="45" hidden="1" customWidth="1" outlineLevel="1"/>
    <col min="29" max="29" width="0.7109375" style="45" hidden="1" customWidth="1" outlineLevel="1"/>
    <col min="30" max="37" width="11.7109375" style="87" hidden="1" customWidth="1" outlineLevel="1"/>
    <col min="38" max="38" width="17.7109375" style="21" hidden="1" customWidth="1" outlineLevel="1"/>
    <col min="39" max="39" width="17.5703125" style="21" customWidth="1" collapsed="1"/>
    <col min="40" max="40" width="0.85546875" style="21" customWidth="1"/>
    <col min="41" max="41" width="15.7109375" style="21" customWidth="1"/>
    <col min="42" max="42" width="0.85546875" style="21" customWidth="1"/>
    <col min="43" max="43" width="15.5703125" style="21" customWidth="1"/>
    <col min="44" max="44" width="14.28515625" style="21" bestFit="1" customWidth="1"/>
    <col min="45" max="47" width="11.42578125" style="21" customWidth="1"/>
    <col min="48" max="48" width="13" style="21" customWidth="1"/>
    <col min="49" max="49" width="44.140625" style="21" customWidth="1"/>
    <col min="50" max="16384" width="8.85546875" style="21"/>
  </cols>
  <sheetData>
    <row r="1" spans="1:48" s="24" customFormat="1" ht="6.75" customHeight="1" x14ac:dyDescent="0.25">
      <c r="D1" s="18"/>
      <c r="E1" s="23"/>
      <c r="G1" s="18"/>
      <c r="J1" s="23"/>
      <c r="T1" s="18"/>
      <c r="V1" s="23"/>
      <c r="X1" s="18"/>
      <c r="AB1" s="45"/>
      <c r="AC1" s="45"/>
      <c r="AD1" s="46"/>
      <c r="AE1" s="46"/>
      <c r="AF1" s="46"/>
      <c r="AG1" s="46"/>
      <c r="AH1" s="46"/>
      <c r="AI1" s="46"/>
      <c r="AJ1" s="46"/>
      <c r="AK1" s="46"/>
    </row>
    <row r="2" spans="1:48" s="24" customFormat="1" ht="23.45" customHeight="1" x14ac:dyDescent="0.25">
      <c r="A2" s="199" t="s">
        <v>238</v>
      </c>
      <c r="B2" s="200"/>
      <c r="D2" s="196" t="s">
        <v>109</v>
      </c>
      <c r="E2" s="196"/>
      <c r="F2" s="196"/>
      <c r="G2" s="47"/>
      <c r="H2" s="47"/>
      <c r="I2" s="47"/>
      <c r="J2" s="23"/>
      <c r="T2" s="18"/>
      <c r="V2" s="23"/>
      <c r="X2" s="18"/>
      <c r="AB2" s="45"/>
      <c r="AC2" s="45"/>
      <c r="AD2" s="46"/>
      <c r="AE2" s="46"/>
      <c r="AF2" s="46"/>
      <c r="AG2" s="46"/>
      <c r="AH2" s="46"/>
      <c r="AI2" s="46"/>
      <c r="AJ2" s="46"/>
      <c r="AK2" s="46"/>
    </row>
    <row r="3" spans="1:48" ht="24" customHeight="1" x14ac:dyDescent="0.35">
      <c r="A3" s="201"/>
      <c r="B3" s="202"/>
      <c r="D3" s="196"/>
      <c r="E3" s="196"/>
      <c r="F3" s="196"/>
      <c r="G3" s="47"/>
      <c r="H3" s="47"/>
      <c r="I3" s="47"/>
      <c r="J3" s="48"/>
      <c r="K3" s="48"/>
      <c r="L3" s="142"/>
      <c r="M3" s="154"/>
      <c r="N3" s="48"/>
      <c r="O3" s="48"/>
      <c r="P3" s="48"/>
      <c r="Q3" s="48"/>
      <c r="R3" s="48"/>
      <c r="S3" s="48"/>
      <c r="T3" s="48"/>
      <c r="U3" s="48"/>
      <c r="V3" s="48"/>
      <c r="W3" s="48"/>
      <c r="X3" s="48"/>
      <c r="Y3" s="48"/>
      <c r="Z3" s="48"/>
      <c r="AA3" s="48"/>
      <c r="AB3" s="49"/>
      <c r="AC3" s="49"/>
      <c r="AD3" s="48"/>
      <c r="AE3" s="48"/>
      <c r="AF3" s="48"/>
      <c r="AG3" s="48"/>
      <c r="AH3" s="48"/>
      <c r="AI3" s="48"/>
      <c r="AJ3" s="48"/>
      <c r="AK3" s="48"/>
      <c r="AL3" s="48"/>
      <c r="AM3" s="48"/>
      <c r="AN3" s="48"/>
      <c r="AO3" s="48"/>
      <c r="AP3" s="48"/>
      <c r="AQ3" s="48"/>
      <c r="AR3" s="48"/>
      <c r="AS3" s="48"/>
      <c r="AT3" s="48"/>
      <c r="AU3" s="48"/>
      <c r="AV3" s="48"/>
    </row>
    <row r="4" spans="1:48" s="24" customFormat="1" ht="6.75" customHeight="1" x14ac:dyDescent="0.25">
      <c r="D4" s="18"/>
      <c r="E4" s="23"/>
      <c r="G4" s="18"/>
      <c r="J4" s="23"/>
      <c r="T4" s="18"/>
      <c r="V4" s="23"/>
      <c r="X4" s="18"/>
      <c r="AB4" s="45"/>
      <c r="AC4" s="45"/>
      <c r="AD4" s="46"/>
      <c r="AE4" s="46"/>
      <c r="AF4" s="46"/>
      <c r="AG4" s="46"/>
      <c r="AH4" s="46"/>
      <c r="AI4" s="46"/>
      <c r="AJ4" s="46"/>
      <c r="AK4" s="46"/>
    </row>
    <row r="5" spans="1:48" ht="40.15" customHeight="1" x14ac:dyDescent="0.25">
      <c r="A5" s="212" t="s">
        <v>170</v>
      </c>
      <c r="B5" s="212"/>
      <c r="C5" s="50"/>
      <c r="D5" s="51" t="s">
        <v>169</v>
      </c>
      <c r="E5" s="52"/>
      <c r="F5" s="195" t="s">
        <v>110</v>
      </c>
      <c r="G5" s="195"/>
      <c r="H5" s="195"/>
      <c r="I5" s="195"/>
      <c r="J5" s="52"/>
      <c r="K5" s="197" t="s">
        <v>112</v>
      </c>
      <c r="L5" s="197"/>
      <c r="M5" s="197"/>
      <c r="N5" s="197"/>
      <c r="O5" s="197"/>
      <c r="P5" s="197"/>
      <c r="Q5" s="197"/>
      <c r="R5" s="53"/>
      <c r="S5" s="197" t="s">
        <v>103</v>
      </c>
      <c r="T5" s="197"/>
      <c r="U5" s="197"/>
      <c r="V5" s="197"/>
      <c r="W5" s="197"/>
      <c r="X5" s="197"/>
      <c r="Y5" s="197"/>
      <c r="Z5" s="197"/>
      <c r="AA5" s="54"/>
      <c r="AB5" s="197" t="s">
        <v>76</v>
      </c>
      <c r="AC5" s="197"/>
      <c r="AD5" s="197"/>
      <c r="AE5" s="197"/>
      <c r="AF5" s="197"/>
      <c r="AG5" s="197"/>
      <c r="AH5" s="197"/>
      <c r="AI5" s="197"/>
      <c r="AJ5" s="197"/>
      <c r="AK5" s="197"/>
      <c r="AL5" s="197"/>
      <c r="AM5" s="197"/>
      <c r="AO5" s="176" t="s">
        <v>41</v>
      </c>
      <c r="AQ5" s="213" t="s">
        <v>56</v>
      </c>
      <c r="AR5" s="213"/>
      <c r="AS5" s="213"/>
      <c r="AT5" s="213"/>
      <c r="AU5" s="213"/>
      <c r="AV5" s="213"/>
    </row>
    <row r="6" spans="1:48" s="24" customFormat="1" ht="6.75" customHeight="1" x14ac:dyDescent="0.25">
      <c r="D6" s="18"/>
      <c r="E6" s="23"/>
      <c r="G6" s="18"/>
      <c r="J6" s="23"/>
      <c r="T6" s="18"/>
      <c r="V6" s="23"/>
      <c r="X6" s="18"/>
      <c r="AB6" s="45"/>
      <c r="AC6" s="45"/>
      <c r="AD6" s="46"/>
      <c r="AE6" s="46"/>
      <c r="AF6" s="46"/>
      <c r="AG6" s="46"/>
      <c r="AH6" s="46"/>
      <c r="AI6" s="46"/>
      <c r="AJ6" s="46"/>
      <c r="AK6" s="46"/>
    </row>
    <row r="7" spans="1:48" s="40" customFormat="1" ht="60.6" customHeight="1" x14ac:dyDescent="0.25">
      <c r="A7" s="55"/>
      <c r="B7" s="55"/>
      <c r="D7" s="56" t="s">
        <v>175</v>
      </c>
      <c r="E7" s="57"/>
      <c r="F7" s="56" t="s">
        <v>144</v>
      </c>
      <c r="G7" s="56" t="s">
        <v>244</v>
      </c>
      <c r="H7" s="141" t="s">
        <v>245</v>
      </c>
      <c r="I7" s="141" t="s">
        <v>246</v>
      </c>
      <c r="J7" s="57"/>
      <c r="K7" s="56" t="s">
        <v>247</v>
      </c>
      <c r="L7" s="141" t="s">
        <v>248</v>
      </c>
      <c r="M7" s="151" t="s">
        <v>256</v>
      </c>
      <c r="N7" s="56"/>
      <c r="O7" s="144" t="s">
        <v>113</v>
      </c>
      <c r="P7" s="145" t="s">
        <v>142</v>
      </c>
      <c r="Q7" s="57"/>
      <c r="R7" s="59"/>
      <c r="S7" s="60" t="s">
        <v>199</v>
      </c>
      <c r="T7" s="56" t="s">
        <v>104</v>
      </c>
      <c r="U7" s="56" t="s">
        <v>105</v>
      </c>
      <c r="V7" s="56" t="s">
        <v>106</v>
      </c>
      <c r="W7" s="56" t="s">
        <v>137</v>
      </c>
      <c r="X7" s="56" t="s">
        <v>138</v>
      </c>
      <c r="Y7" s="56" t="s">
        <v>139</v>
      </c>
      <c r="Z7" s="56" t="s">
        <v>140</v>
      </c>
      <c r="AA7" s="61"/>
      <c r="AB7" s="60" t="s">
        <v>193</v>
      </c>
      <c r="AC7" s="56"/>
      <c r="AD7" s="62" t="s">
        <v>97</v>
      </c>
      <c r="AE7" s="63" t="s">
        <v>52</v>
      </c>
      <c r="AF7" s="63" t="s">
        <v>98</v>
      </c>
      <c r="AG7" s="63" t="s">
        <v>99</v>
      </c>
      <c r="AH7" s="63" t="s">
        <v>200</v>
      </c>
      <c r="AI7" s="63" t="s">
        <v>178</v>
      </c>
      <c r="AJ7" s="63" t="s">
        <v>100</v>
      </c>
      <c r="AK7" s="63" t="s">
        <v>179</v>
      </c>
      <c r="AL7" s="62" t="s">
        <v>107</v>
      </c>
      <c r="AM7" s="56" t="s">
        <v>141</v>
      </c>
      <c r="AN7" s="64"/>
      <c r="AO7" s="56" t="s">
        <v>180</v>
      </c>
      <c r="AP7" s="64"/>
      <c r="AQ7" s="60" t="s">
        <v>189</v>
      </c>
      <c r="AR7" s="177" t="s">
        <v>260</v>
      </c>
      <c r="AS7" s="63" t="s">
        <v>187</v>
      </c>
      <c r="AT7" s="63" t="s">
        <v>188</v>
      </c>
      <c r="AU7" s="63" t="s">
        <v>118</v>
      </c>
      <c r="AV7" s="56" t="s">
        <v>182</v>
      </c>
    </row>
    <row r="8" spans="1:48" x14ac:dyDescent="0.25">
      <c r="A8" s="65" t="s">
        <v>243</v>
      </c>
      <c r="B8" s="66">
        <f>COUNTA(D8:D21)</f>
        <v>1</v>
      </c>
      <c r="D8" s="123">
        <v>1</v>
      </c>
      <c r="E8" s="45"/>
      <c r="F8" s="124" t="s">
        <v>135</v>
      </c>
      <c r="G8" s="125" t="s">
        <v>79</v>
      </c>
      <c r="H8" s="125"/>
      <c r="I8" s="125"/>
      <c r="J8" s="45"/>
      <c r="K8" s="126"/>
      <c r="L8" s="126"/>
      <c r="M8" s="126">
        <f>+SUMIF(Table5[Type],H8,Table5[SUH max])</f>
        <v>0</v>
      </c>
      <c r="N8" s="67"/>
      <c r="O8" s="146"/>
      <c r="P8" s="147"/>
      <c r="Q8" s="68"/>
      <c r="R8" s="69"/>
      <c r="S8" s="70">
        <f t="shared" ref="S8:S21" si="0">IF(NOT(ISBLANK(D8)),COUNT(T8:Z8),"")</f>
        <v>0</v>
      </c>
      <c r="T8" s="127"/>
      <c r="U8" s="127"/>
      <c r="V8" s="127"/>
      <c r="W8" s="127"/>
      <c r="X8" s="127"/>
      <c r="Y8" s="127"/>
      <c r="Z8" s="127"/>
      <c r="AA8" s="45"/>
      <c r="AB8" s="71"/>
      <c r="AC8" s="72"/>
      <c r="AD8" s="128"/>
      <c r="AE8" s="129"/>
      <c r="AF8" s="129"/>
      <c r="AG8" s="129" t="s">
        <v>134</v>
      </c>
      <c r="AH8" s="129"/>
      <c r="AI8" s="129" t="s">
        <v>206</v>
      </c>
      <c r="AJ8" s="129"/>
      <c r="AK8" s="129"/>
      <c r="AL8" s="129"/>
      <c r="AM8" s="124"/>
      <c r="AO8" s="125"/>
      <c r="AQ8" s="73">
        <f t="shared" ref="AQ8:AQ21" si="1">IF(NOT(ISBLANK(D8)),SUM(AR8:AV8),"")</f>
        <v>2</v>
      </c>
      <c r="AR8" s="130">
        <v>1</v>
      </c>
      <c r="AS8" s="131">
        <v>1</v>
      </c>
      <c r="AT8" s="131"/>
      <c r="AU8" s="131"/>
      <c r="AV8" s="125"/>
    </row>
    <row r="9" spans="1:48" x14ac:dyDescent="0.25">
      <c r="A9" s="74"/>
      <c r="B9" s="74"/>
      <c r="D9" s="123"/>
      <c r="E9" s="45"/>
      <c r="F9" s="124"/>
      <c r="G9" s="125"/>
      <c r="H9" s="125"/>
      <c r="I9" s="125"/>
      <c r="J9" s="45"/>
      <c r="K9" s="126"/>
      <c r="L9" s="126"/>
      <c r="M9" s="126">
        <f>+SUMIF(Table5[Type],H9,Table5[SUH max])</f>
        <v>0</v>
      </c>
      <c r="N9" s="67"/>
      <c r="O9" s="146"/>
      <c r="P9" s="147"/>
      <c r="Q9" s="68"/>
      <c r="R9" s="67"/>
      <c r="S9" s="70" t="str">
        <f t="shared" si="0"/>
        <v/>
      </c>
      <c r="T9" s="127"/>
      <c r="U9" s="127"/>
      <c r="V9" s="127"/>
      <c r="W9" s="127"/>
      <c r="X9" s="127"/>
      <c r="Y9" s="127"/>
      <c r="Z9" s="127"/>
      <c r="AA9" s="45"/>
      <c r="AB9" s="71"/>
      <c r="AC9" s="72"/>
      <c r="AD9" s="128"/>
      <c r="AE9" s="129"/>
      <c r="AF9" s="129"/>
      <c r="AG9" s="129"/>
      <c r="AH9" s="129"/>
      <c r="AI9" s="129"/>
      <c r="AJ9" s="129"/>
      <c r="AK9" s="129"/>
      <c r="AL9" s="129"/>
      <c r="AM9" s="124"/>
      <c r="AO9" s="125"/>
      <c r="AQ9" s="73" t="str">
        <f t="shared" si="1"/>
        <v/>
      </c>
      <c r="AR9" s="130"/>
      <c r="AS9" s="131"/>
      <c r="AT9" s="131"/>
      <c r="AU9" s="131"/>
      <c r="AV9" s="125"/>
    </row>
    <row r="10" spans="1:48" x14ac:dyDescent="0.25">
      <c r="A10" s="65" t="s">
        <v>172</v>
      </c>
      <c r="B10" s="75">
        <f>SUM(AQ8:AQ21)</f>
        <v>2</v>
      </c>
      <c r="D10" s="123"/>
      <c r="E10" s="45"/>
      <c r="F10" s="124"/>
      <c r="G10" s="125"/>
      <c r="H10" s="125"/>
      <c r="I10" s="125"/>
      <c r="J10" s="45"/>
      <c r="K10" s="126"/>
      <c r="L10" s="126"/>
      <c r="M10" s="126">
        <f>+SUMIF(Table5[Type],H10,Table5[SUH max])</f>
        <v>0</v>
      </c>
      <c r="N10" s="67"/>
      <c r="O10" s="146"/>
      <c r="P10" s="147"/>
      <c r="Q10" s="68"/>
      <c r="R10" s="67"/>
      <c r="S10" s="70" t="str">
        <f t="shared" si="0"/>
        <v/>
      </c>
      <c r="T10" s="127"/>
      <c r="U10" s="127"/>
      <c r="V10" s="127"/>
      <c r="W10" s="127"/>
      <c r="X10" s="127"/>
      <c r="Y10" s="127"/>
      <c r="Z10" s="127"/>
      <c r="AA10" s="45"/>
      <c r="AB10" s="71"/>
      <c r="AC10" s="72"/>
      <c r="AD10" s="128"/>
      <c r="AE10" s="129"/>
      <c r="AF10" s="129"/>
      <c r="AG10" s="129"/>
      <c r="AH10" s="129"/>
      <c r="AI10" s="129"/>
      <c r="AJ10" s="129"/>
      <c r="AK10" s="129"/>
      <c r="AL10" s="129"/>
      <c r="AM10" s="124"/>
      <c r="AO10" s="125"/>
      <c r="AQ10" s="73" t="str">
        <f t="shared" si="1"/>
        <v/>
      </c>
      <c r="AR10" s="130"/>
      <c r="AS10" s="131"/>
      <c r="AT10" s="131"/>
      <c r="AU10" s="131"/>
      <c r="AV10" s="125"/>
    </row>
    <row r="11" spans="1:48" x14ac:dyDescent="0.25">
      <c r="A11" s="74"/>
      <c r="B11" s="74"/>
      <c r="D11" s="123"/>
      <c r="E11" s="45"/>
      <c r="F11" s="124"/>
      <c r="G11" s="125"/>
      <c r="H11" s="125"/>
      <c r="I11" s="125"/>
      <c r="J11" s="45"/>
      <c r="K11" s="126"/>
      <c r="L11" s="126"/>
      <c r="M11" s="126">
        <f>+SUMIF(Table5[Type],H11,Table5[SUH max])</f>
        <v>0</v>
      </c>
      <c r="N11" s="67"/>
      <c r="O11" s="146"/>
      <c r="P11" s="147"/>
      <c r="Q11" s="68"/>
      <c r="R11" s="67"/>
      <c r="S11" s="70" t="str">
        <f t="shared" si="0"/>
        <v/>
      </c>
      <c r="T11" s="127"/>
      <c r="U11" s="127"/>
      <c r="V11" s="127"/>
      <c r="W11" s="127"/>
      <c r="X11" s="127"/>
      <c r="Y11" s="127"/>
      <c r="Z11" s="127"/>
      <c r="AA11" s="45"/>
      <c r="AB11" s="71"/>
      <c r="AC11" s="72"/>
      <c r="AD11" s="128"/>
      <c r="AE11" s="129"/>
      <c r="AF11" s="129"/>
      <c r="AG11" s="129"/>
      <c r="AH11" s="129"/>
      <c r="AI11" s="129"/>
      <c r="AJ11" s="129"/>
      <c r="AK11" s="129"/>
      <c r="AL11" s="129"/>
      <c r="AM11" s="124"/>
      <c r="AO11" s="125"/>
      <c r="AQ11" s="73" t="str">
        <f t="shared" si="1"/>
        <v/>
      </c>
      <c r="AR11" s="130"/>
      <c r="AS11" s="131"/>
      <c r="AT11" s="131"/>
      <c r="AU11" s="131"/>
      <c r="AV11" s="125"/>
    </row>
    <row r="12" spans="1:48" x14ac:dyDescent="0.25">
      <c r="A12" s="74"/>
      <c r="B12" s="74"/>
      <c r="D12" s="123"/>
      <c r="E12" s="45"/>
      <c r="F12" s="124"/>
      <c r="G12" s="125"/>
      <c r="H12" s="125"/>
      <c r="I12" s="125"/>
      <c r="J12" s="45"/>
      <c r="K12" s="126"/>
      <c r="L12" s="126"/>
      <c r="M12" s="126">
        <f>+SUMIF(Table5[Type],H12,Table5[SUH max])</f>
        <v>0</v>
      </c>
      <c r="N12" s="67"/>
      <c r="O12" s="146"/>
      <c r="P12" s="147"/>
      <c r="Q12" s="68"/>
      <c r="R12" s="67"/>
      <c r="S12" s="70" t="str">
        <f t="shared" si="0"/>
        <v/>
      </c>
      <c r="T12" s="127"/>
      <c r="U12" s="127"/>
      <c r="V12" s="127"/>
      <c r="W12" s="127"/>
      <c r="X12" s="127"/>
      <c r="Y12" s="127"/>
      <c r="Z12" s="127"/>
      <c r="AA12" s="45"/>
      <c r="AB12" s="71"/>
      <c r="AC12" s="72"/>
      <c r="AD12" s="128"/>
      <c r="AE12" s="129"/>
      <c r="AF12" s="129"/>
      <c r="AG12" s="129"/>
      <c r="AH12" s="129"/>
      <c r="AI12" s="129"/>
      <c r="AJ12" s="129"/>
      <c r="AK12" s="129"/>
      <c r="AL12" s="129"/>
      <c r="AM12" s="124"/>
      <c r="AO12" s="125"/>
      <c r="AQ12" s="73" t="str">
        <f t="shared" si="1"/>
        <v/>
      </c>
      <c r="AR12" s="130"/>
      <c r="AS12" s="131"/>
      <c r="AT12" s="131"/>
      <c r="AU12" s="131"/>
      <c r="AV12" s="125"/>
    </row>
    <row r="13" spans="1:48" x14ac:dyDescent="0.25">
      <c r="A13" s="76" t="s">
        <v>242</v>
      </c>
      <c r="B13" s="66">
        <f>COUNTIF(S8:S21,3)</f>
        <v>0</v>
      </c>
      <c r="D13" s="123"/>
      <c r="E13" s="45"/>
      <c r="F13" s="124"/>
      <c r="G13" s="125"/>
      <c r="H13" s="125"/>
      <c r="I13" s="125"/>
      <c r="J13" s="45"/>
      <c r="K13" s="126"/>
      <c r="L13" s="126"/>
      <c r="M13" s="126">
        <f>+SUMIF(Table5[Type],H13,Table5[SUH max])</f>
        <v>0</v>
      </c>
      <c r="N13" s="67"/>
      <c r="O13" s="146"/>
      <c r="P13" s="147"/>
      <c r="Q13" s="68"/>
      <c r="R13" s="67"/>
      <c r="S13" s="70" t="str">
        <f t="shared" si="0"/>
        <v/>
      </c>
      <c r="T13" s="127"/>
      <c r="U13" s="127"/>
      <c r="V13" s="127"/>
      <c r="W13" s="127"/>
      <c r="X13" s="127"/>
      <c r="Y13" s="127"/>
      <c r="Z13" s="127"/>
      <c r="AA13" s="45"/>
      <c r="AB13" s="71"/>
      <c r="AC13" s="72"/>
      <c r="AD13" s="128"/>
      <c r="AE13" s="129"/>
      <c r="AF13" s="129"/>
      <c r="AG13" s="129"/>
      <c r="AH13" s="129"/>
      <c r="AI13" s="129"/>
      <c r="AJ13" s="129"/>
      <c r="AK13" s="129"/>
      <c r="AL13" s="129"/>
      <c r="AM13" s="124"/>
      <c r="AO13" s="125"/>
      <c r="AQ13" s="73" t="str">
        <f t="shared" si="1"/>
        <v/>
      </c>
      <c r="AR13" s="130"/>
      <c r="AS13" s="131"/>
      <c r="AT13" s="131"/>
      <c r="AU13" s="131"/>
      <c r="AV13" s="125"/>
    </row>
    <row r="14" spans="1:48" x14ac:dyDescent="0.25">
      <c r="A14" s="76" t="s">
        <v>164</v>
      </c>
      <c r="B14" s="66">
        <f>COUNTIF(S8:S21,4)</f>
        <v>0</v>
      </c>
      <c r="D14" s="123"/>
      <c r="E14" s="45"/>
      <c r="F14" s="124"/>
      <c r="G14" s="125"/>
      <c r="H14" s="125"/>
      <c r="I14" s="125"/>
      <c r="J14" s="45"/>
      <c r="K14" s="126"/>
      <c r="L14" s="126"/>
      <c r="M14" s="126">
        <f>+SUMIF(Table5[Type],H14,Table5[SUH max])</f>
        <v>0</v>
      </c>
      <c r="N14" s="67"/>
      <c r="O14" s="146"/>
      <c r="P14" s="147"/>
      <c r="Q14" s="68"/>
      <c r="R14" s="67"/>
      <c r="S14" s="70" t="str">
        <f t="shared" si="0"/>
        <v/>
      </c>
      <c r="T14" s="127"/>
      <c r="U14" s="127"/>
      <c r="V14" s="127"/>
      <c r="W14" s="127"/>
      <c r="X14" s="127"/>
      <c r="Y14" s="127"/>
      <c r="Z14" s="127"/>
      <c r="AA14" s="45"/>
      <c r="AB14" s="71"/>
      <c r="AC14" s="72"/>
      <c r="AD14" s="128"/>
      <c r="AE14" s="129"/>
      <c r="AF14" s="129"/>
      <c r="AG14" s="129"/>
      <c r="AH14" s="129"/>
      <c r="AI14" s="129"/>
      <c r="AJ14" s="129"/>
      <c r="AK14" s="129"/>
      <c r="AL14" s="129"/>
      <c r="AM14" s="124"/>
      <c r="AO14" s="125"/>
      <c r="AQ14" s="73" t="str">
        <f t="shared" si="1"/>
        <v/>
      </c>
      <c r="AR14" s="130"/>
      <c r="AS14" s="131"/>
      <c r="AT14" s="131"/>
      <c r="AU14" s="131"/>
      <c r="AV14" s="125"/>
    </row>
    <row r="15" spans="1:48" x14ac:dyDescent="0.25">
      <c r="A15" s="76" t="s">
        <v>165</v>
      </c>
      <c r="B15" s="66">
        <f>COUNTIF(S8:S21,5)</f>
        <v>0</v>
      </c>
      <c r="D15" s="123"/>
      <c r="E15" s="45"/>
      <c r="F15" s="124"/>
      <c r="G15" s="125"/>
      <c r="H15" s="125"/>
      <c r="I15" s="125"/>
      <c r="J15" s="45"/>
      <c r="K15" s="126"/>
      <c r="L15" s="126"/>
      <c r="M15" s="126">
        <f>+SUMIF(Table5[Type],H15,Table5[SUH max])</f>
        <v>0</v>
      </c>
      <c r="N15" s="67"/>
      <c r="O15" s="146"/>
      <c r="P15" s="147"/>
      <c r="Q15" s="68"/>
      <c r="R15" s="67"/>
      <c r="S15" s="70" t="str">
        <f t="shared" si="0"/>
        <v/>
      </c>
      <c r="T15" s="127"/>
      <c r="U15" s="127"/>
      <c r="V15" s="127"/>
      <c r="W15" s="127"/>
      <c r="X15" s="127"/>
      <c r="Y15" s="127"/>
      <c r="Z15" s="127"/>
      <c r="AA15" s="45"/>
      <c r="AB15" s="71"/>
      <c r="AC15" s="72"/>
      <c r="AD15" s="128"/>
      <c r="AE15" s="129"/>
      <c r="AF15" s="129"/>
      <c r="AG15" s="129"/>
      <c r="AH15" s="129"/>
      <c r="AI15" s="129"/>
      <c r="AJ15" s="129"/>
      <c r="AK15" s="129"/>
      <c r="AL15" s="129"/>
      <c r="AM15" s="124"/>
      <c r="AO15" s="125"/>
      <c r="AQ15" s="73" t="str">
        <f t="shared" si="1"/>
        <v/>
      </c>
      <c r="AR15" s="130"/>
      <c r="AS15" s="131"/>
      <c r="AT15" s="131"/>
      <c r="AU15" s="131"/>
      <c r="AV15" s="125"/>
    </row>
    <row r="16" spans="1:48" x14ac:dyDescent="0.25">
      <c r="A16" s="76" t="s">
        <v>176</v>
      </c>
      <c r="B16" s="66">
        <f>COUNTIF(S8:S21,6)</f>
        <v>0</v>
      </c>
      <c r="D16" s="123"/>
      <c r="E16" s="45"/>
      <c r="F16" s="124"/>
      <c r="G16" s="125"/>
      <c r="H16" s="125"/>
      <c r="I16" s="125"/>
      <c r="J16" s="45"/>
      <c r="K16" s="126"/>
      <c r="L16" s="126"/>
      <c r="M16" s="126">
        <f>+SUMIF(Table5[Type],H16,Table5[SUH max])</f>
        <v>0</v>
      </c>
      <c r="N16" s="67"/>
      <c r="O16" s="146"/>
      <c r="P16" s="147"/>
      <c r="Q16" s="68"/>
      <c r="R16" s="67"/>
      <c r="S16" s="70" t="str">
        <f t="shared" si="0"/>
        <v/>
      </c>
      <c r="T16" s="127"/>
      <c r="U16" s="127"/>
      <c r="V16" s="127"/>
      <c r="W16" s="127"/>
      <c r="X16" s="127"/>
      <c r="Y16" s="127"/>
      <c r="Z16" s="127"/>
      <c r="AA16" s="45"/>
      <c r="AB16" s="71"/>
      <c r="AC16" s="72"/>
      <c r="AD16" s="128"/>
      <c r="AE16" s="129"/>
      <c r="AF16" s="129"/>
      <c r="AG16" s="129"/>
      <c r="AH16" s="129"/>
      <c r="AI16" s="129"/>
      <c r="AJ16" s="129"/>
      <c r="AK16" s="129"/>
      <c r="AL16" s="129"/>
      <c r="AM16" s="124"/>
      <c r="AO16" s="125"/>
      <c r="AQ16" s="73" t="str">
        <f t="shared" si="1"/>
        <v/>
      </c>
      <c r="AR16" s="130"/>
      <c r="AS16" s="131"/>
      <c r="AT16" s="131"/>
      <c r="AU16" s="131"/>
      <c r="AV16" s="125"/>
    </row>
    <row r="17" spans="1:48" x14ac:dyDescent="0.25">
      <c r="A17" s="76" t="s">
        <v>177</v>
      </c>
      <c r="B17" s="66">
        <f>COUNTIF(S8:S21,7)</f>
        <v>0</v>
      </c>
      <c r="D17" s="123"/>
      <c r="E17" s="45"/>
      <c r="F17" s="124"/>
      <c r="G17" s="125"/>
      <c r="H17" s="125"/>
      <c r="I17" s="125"/>
      <c r="J17" s="45"/>
      <c r="K17" s="126"/>
      <c r="L17" s="126"/>
      <c r="M17" s="126">
        <f>+SUMIF(Table5[Type],H17,Table5[SUH max])</f>
        <v>0</v>
      </c>
      <c r="N17" s="67"/>
      <c r="O17" s="146"/>
      <c r="P17" s="147"/>
      <c r="Q17" s="68"/>
      <c r="R17" s="67"/>
      <c r="S17" s="70" t="str">
        <f t="shared" si="0"/>
        <v/>
      </c>
      <c r="T17" s="127"/>
      <c r="U17" s="127"/>
      <c r="V17" s="127"/>
      <c r="W17" s="127"/>
      <c r="X17" s="127"/>
      <c r="Y17" s="127"/>
      <c r="Z17" s="127"/>
      <c r="AA17" s="45"/>
      <c r="AB17" s="71"/>
      <c r="AC17" s="72"/>
      <c r="AD17" s="128"/>
      <c r="AE17" s="129"/>
      <c r="AF17" s="129"/>
      <c r="AG17" s="129"/>
      <c r="AH17" s="129"/>
      <c r="AI17" s="129"/>
      <c r="AJ17" s="129"/>
      <c r="AK17" s="129"/>
      <c r="AL17" s="129"/>
      <c r="AM17" s="124"/>
      <c r="AO17" s="125"/>
      <c r="AQ17" s="73" t="str">
        <f t="shared" si="1"/>
        <v/>
      </c>
      <c r="AR17" s="130"/>
      <c r="AS17" s="131"/>
      <c r="AT17" s="131"/>
      <c r="AU17" s="131"/>
      <c r="AV17" s="125"/>
    </row>
    <row r="18" spans="1:48" x14ac:dyDescent="0.25">
      <c r="A18" s="65" t="s">
        <v>241</v>
      </c>
      <c r="B18" s="73">
        <f>COUNTIF(G7:G20,"logement intégré")</f>
        <v>0</v>
      </c>
      <c r="D18" s="123"/>
      <c r="E18" s="45"/>
      <c r="F18" s="124"/>
      <c r="G18" s="125"/>
      <c r="H18" s="125"/>
      <c r="I18" s="125"/>
      <c r="J18" s="45"/>
      <c r="K18" s="126"/>
      <c r="L18" s="126"/>
      <c r="M18" s="126">
        <f>+SUMIF(Table5[Type],H18,Table5[SUH max])</f>
        <v>0</v>
      </c>
      <c r="N18" s="67"/>
      <c r="O18" s="146"/>
      <c r="P18" s="147"/>
      <c r="Q18" s="68"/>
      <c r="R18" s="67"/>
      <c r="S18" s="70" t="str">
        <f t="shared" si="0"/>
        <v/>
      </c>
      <c r="T18" s="127"/>
      <c r="U18" s="127"/>
      <c r="V18" s="127"/>
      <c r="W18" s="127"/>
      <c r="X18" s="127"/>
      <c r="Y18" s="127"/>
      <c r="Z18" s="127"/>
      <c r="AA18" s="45"/>
      <c r="AB18" s="71"/>
      <c r="AC18" s="72"/>
      <c r="AD18" s="128"/>
      <c r="AE18" s="129"/>
      <c r="AF18" s="129"/>
      <c r="AG18" s="129"/>
      <c r="AH18" s="129"/>
      <c r="AI18" s="129"/>
      <c r="AJ18" s="129"/>
      <c r="AK18" s="129"/>
      <c r="AL18" s="129"/>
      <c r="AM18" s="124"/>
      <c r="AO18" s="125"/>
      <c r="AQ18" s="73" t="str">
        <f t="shared" si="1"/>
        <v/>
      </c>
      <c r="AR18" s="130"/>
      <c r="AS18" s="131"/>
      <c r="AT18" s="131"/>
      <c r="AU18" s="131"/>
      <c r="AV18" s="125"/>
    </row>
    <row r="19" spans="1:48" x14ac:dyDescent="0.25">
      <c r="A19" s="74"/>
      <c r="B19" s="74"/>
      <c r="D19" s="123"/>
      <c r="E19" s="45"/>
      <c r="F19" s="124"/>
      <c r="G19" s="125"/>
      <c r="H19" s="125"/>
      <c r="I19" s="125"/>
      <c r="J19" s="45"/>
      <c r="K19" s="126"/>
      <c r="L19" s="126"/>
      <c r="M19" s="126">
        <f>+SUMIF(Table5[Type],H19,Table5[SUH max])</f>
        <v>0</v>
      </c>
      <c r="N19" s="67"/>
      <c r="O19" s="146"/>
      <c r="P19" s="147"/>
      <c r="Q19" s="68"/>
      <c r="R19" s="67"/>
      <c r="S19" s="70" t="str">
        <f t="shared" si="0"/>
        <v/>
      </c>
      <c r="T19" s="127"/>
      <c r="U19" s="127"/>
      <c r="V19" s="127"/>
      <c r="W19" s="127"/>
      <c r="X19" s="127"/>
      <c r="Y19" s="127"/>
      <c r="Z19" s="127"/>
      <c r="AA19" s="45"/>
      <c r="AB19" s="71"/>
      <c r="AC19" s="72"/>
      <c r="AD19" s="128"/>
      <c r="AE19" s="129"/>
      <c r="AF19" s="129"/>
      <c r="AG19" s="129"/>
      <c r="AH19" s="129"/>
      <c r="AI19" s="129"/>
      <c r="AJ19" s="129"/>
      <c r="AK19" s="129"/>
      <c r="AL19" s="129"/>
      <c r="AM19" s="124"/>
      <c r="AO19" s="125"/>
      <c r="AQ19" s="73" t="str">
        <f t="shared" si="1"/>
        <v/>
      </c>
      <c r="AR19" s="130"/>
      <c r="AS19" s="131"/>
      <c r="AT19" s="131"/>
      <c r="AU19" s="131"/>
      <c r="AV19" s="125"/>
    </row>
    <row r="20" spans="1:48" x14ac:dyDescent="0.25">
      <c r="A20" s="65" t="s">
        <v>166</v>
      </c>
      <c r="B20" s="73">
        <f>COUNTIF(F8:F21,"oui")</f>
        <v>0</v>
      </c>
      <c r="D20" s="123"/>
      <c r="E20" s="45"/>
      <c r="F20" s="124"/>
      <c r="G20" s="125"/>
      <c r="H20" s="125"/>
      <c r="I20" s="125"/>
      <c r="J20" s="45"/>
      <c r="K20" s="126"/>
      <c r="L20" s="126"/>
      <c r="M20" s="126">
        <f>+SUMIF(Table5[Type],H20,Table5[SUH max])</f>
        <v>0</v>
      </c>
      <c r="N20" s="67"/>
      <c r="O20" s="146"/>
      <c r="P20" s="147"/>
      <c r="Q20" s="68"/>
      <c r="R20" s="67"/>
      <c r="S20" s="70" t="str">
        <f t="shared" si="0"/>
        <v/>
      </c>
      <c r="T20" s="127"/>
      <c r="U20" s="127"/>
      <c r="V20" s="127"/>
      <c r="W20" s="127"/>
      <c r="X20" s="127"/>
      <c r="Y20" s="127"/>
      <c r="Z20" s="127"/>
      <c r="AA20" s="45"/>
      <c r="AB20" s="71"/>
      <c r="AC20" s="72"/>
      <c r="AD20" s="128"/>
      <c r="AE20" s="129"/>
      <c r="AF20" s="129"/>
      <c r="AG20" s="129"/>
      <c r="AH20" s="129"/>
      <c r="AI20" s="129"/>
      <c r="AJ20" s="129"/>
      <c r="AK20" s="129"/>
      <c r="AL20" s="129"/>
      <c r="AM20" s="124"/>
      <c r="AO20" s="125"/>
      <c r="AQ20" s="73" t="str">
        <f t="shared" si="1"/>
        <v/>
      </c>
      <c r="AR20" s="130"/>
      <c r="AS20" s="131"/>
      <c r="AT20" s="131"/>
      <c r="AU20" s="131"/>
      <c r="AV20" s="125"/>
    </row>
    <row r="21" spans="1:48" x14ac:dyDescent="0.25">
      <c r="A21" s="74"/>
      <c r="B21" s="74"/>
      <c r="D21" s="123"/>
      <c r="E21" s="45"/>
      <c r="F21" s="124"/>
      <c r="G21" s="125"/>
      <c r="H21" s="125"/>
      <c r="I21" s="125"/>
      <c r="J21" s="45"/>
      <c r="K21" s="126"/>
      <c r="L21" s="126"/>
      <c r="M21" s="126">
        <f>+SUMIF(Table5[Type],H21,Table5[SUH max])</f>
        <v>0</v>
      </c>
      <c r="N21" s="67"/>
      <c r="O21" s="148"/>
      <c r="P21" s="149"/>
      <c r="Q21" s="68"/>
      <c r="R21" s="67"/>
      <c r="S21" s="70" t="str">
        <f t="shared" si="0"/>
        <v/>
      </c>
      <c r="T21" s="127"/>
      <c r="U21" s="127"/>
      <c r="V21" s="127"/>
      <c r="W21" s="127"/>
      <c r="X21" s="127"/>
      <c r="Y21" s="127"/>
      <c r="Z21" s="127"/>
      <c r="AA21" s="45"/>
      <c r="AB21" s="71"/>
      <c r="AC21" s="72"/>
      <c r="AD21" s="128"/>
      <c r="AE21" s="129"/>
      <c r="AF21" s="129"/>
      <c r="AG21" s="129"/>
      <c r="AH21" s="129"/>
      <c r="AI21" s="129"/>
      <c r="AJ21" s="129"/>
      <c r="AK21" s="129"/>
      <c r="AL21" s="129"/>
      <c r="AM21" s="124"/>
      <c r="AO21" s="125"/>
      <c r="AQ21" s="73" t="str">
        <f t="shared" si="1"/>
        <v/>
      </c>
      <c r="AR21" s="130"/>
      <c r="AS21" s="131"/>
      <c r="AT21" s="131"/>
      <c r="AU21" s="131"/>
      <c r="AV21" s="125"/>
    </row>
    <row r="22" spans="1:48" s="24" customFormat="1" ht="19.149999999999999" customHeight="1" x14ac:dyDescent="0.25">
      <c r="D22" s="18"/>
      <c r="E22" s="23"/>
      <c r="G22" s="18"/>
      <c r="J22" s="23"/>
      <c r="T22" s="18"/>
      <c r="V22" s="23"/>
      <c r="X22" s="18"/>
      <c r="AB22" s="45"/>
      <c r="AC22" s="45"/>
      <c r="AD22" s="46"/>
      <c r="AE22" s="46"/>
      <c r="AF22" s="46"/>
      <c r="AG22" s="46"/>
      <c r="AH22" s="46"/>
      <c r="AI22" s="46"/>
      <c r="AJ22" s="46"/>
      <c r="AK22" s="46"/>
    </row>
    <row r="23" spans="1:48" ht="14.45" customHeight="1" x14ac:dyDescent="0.25">
      <c r="A23" s="77"/>
      <c r="B23" s="77"/>
      <c r="D23" s="18"/>
      <c r="F23" s="78"/>
      <c r="G23" s="79"/>
      <c r="H23" s="79"/>
      <c r="I23" s="79" t="s">
        <v>259</v>
      </c>
      <c r="J23" s="79"/>
      <c r="K23" s="157">
        <f>+SUM(K8:K21)</f>
        <v>0</v>
      </c>
      <c r="L23" s="158">
        <f>+SUM(L8:L21)</f>
        <v>0</v>
      </c>
      <c r="M23" s="158">
        <f>+SUM(M8:M21)</f>
        <v>0</v>
      </c>
      <c r="N23" s="159"/>
      <c r="O23" s="158">
        <f t="shared" ref="O23:P23" si="2">+SUM(O8:O21)</f>
        <v>0</v>
      </c>
      <c r="P23" s="158">
        <f t="shared" si="2"/>
        <v>0</v>
      </c>
      <c r="Q23" s="159"/>
      <c r="R23" s="79"/>
      <c r="S23" s="79"/>
      <c r="T23" s="198" t="s">
        <v>185</v>
      </c>
      <c r="U23" s="198"/>
      <c r="V23" s="198"/>
      <c r="W23" s="198"/>
      <c r="X23" s="198"/>
      <c r="Y23" s="198"/>
      <c r="Z23" s="198"/>
      <c r="AA23" s="80"/>
      <c r="AB23" s="81"/>
      <c r="AC23" s="81"/>
      <c r="AD23" s="198" t="s">
        <v>185</v>
      </c>
      <c r="AE23" s="198"/>
      <c r="AF23" s="198"/>
      <c r="AG23" s="198"/>
      <c r="AH23" s="198"/>
      <c r="AI23" s="198"/>
      <c r="AJ23" s="198"/>
      <c r="AK23" s="198"/>
      <c r="AL23" s="198"/>
      <c r="AM23" s="198"/>
      <c r="AO23" s="179" t="s">
        <v>185</v>
      </c>
      <c r="AQ23" s="198" t="s">
        <v>185</v>
      </c>
      <c r="AR23" s="198"/>
      <c r="AS23" s="82"/>
      <c r="AT23" s="82"/>
      <c r="AU23" s="82"/>
      <c r="AV23" s="82"/>
    </row>
    <row r="24" spans="1:48" x14ac:dyDescent="0.25">
      <c r="D24" s="24"/>
      <c r="F24" s="83"/>
      <c r="G24" s="83"/>
      <c r="H24" s="83"/>
      <c r="I24" s="138"/>
      <c r="J24" s="83"/>
      <c r="K24" s="83"/>
      <c r="L24" s="138"/>
      <c r="M24" s="152"/>
      <c r="N24" s="83"/>
      <c r="O24" s="83"/>
      <c r="P24" s="83"/>
      <c r="Q24" s="83"/>
      <c r="R24" s="83"/>
      <c r="S24" s="83"/>
      <c r="T24" s="194" t="s">
        <v>136</v>
      </c>
      <c r="U24" s="194"/>
      <c r="V24" s="194"/>
      <c r="W24" s="194"/>
      <c r="X24" s="194"/>
      <c r="Y24" s="194"/>
      <c r="Z24" s="194"/>
      <c r="AA24" s="84"/>
      <c r="AB24" s="85"/>
      <c r="AC24" s="85"/>
      <c r="AD24" s="194" t="s">
        <v>136</v>
      </c>
      <c r="AE24" s="194"/>
      <c r="AF24" s="194"/>
      <c r="AG24" s="194"/>
      <c r="AH24" s="194"/>
      <c r="AI24" s="194"/>
      <c r="AJ24" s="194"/>
      <c r="AK24" s="194"/>
      <c r="AL24" s="194"/>
      <c r="AM24" s="194"/>
      <c r="AO24" s="178" t="s">
        <v>136</v>
      </c>
      <c r="AQ24" s="194" t="s">
        <v>136</v>
      </c>
      <c r="AR24" s="194"/>
      <c r="AS24" s="194"/>
      <c r="AT24" s="194"/>
      <c r="AU24" s="194"/>
      <c r="AV24" s="194"/>
    </row>
    <row r="25" spans="1:48" x14ac:dyDescent="0.25">
      <c r="D25" s="24"/>
      <c r="F25" s="83"/>
      <c r="G25" s="83"/>
      <c r="H25" s="83"/>
      <c r="I25" s="138"/>
      <c r="J25" s="83"/>
      <c r="K25" s="83"/>
      <c r="L25" s="138"/>
      <c r="M25" s="152"/>
      <c r="N25" s="83"/>
      <c r="O25" s="83"/>
      <c r="P25" s="83"/>
      <c r="Q25" s="83"/>
      <c r="R25" s="83"/>
      <c r="S25" s="83"/>
      <c r="T25" s="194"/>
      <c r="U25" s="194"/>
      <c r="V25" s="194"/>
      <c r="W25" s="194"/>
      <c r="X25" s="194"/>
      <c r="Y25" s="194"/>
      <c r="Z25" s="194"/>
      <c r="AA25" s="84"/>
      <c r="AB25" s="85"/>
      <c r="AC25" s="85"/>
      <c r="AD25" s="194"/>
      <c r="AE25" s="194"/>
      <c r="AF25" s="194"/>
      <c r="AG25" s="194"/>
      <c r="AH25" s="194"/>
      <c r="AI25" s="194"/>
      <c r="AJ25" s="194"/>
      <c r="AK25" s="194"/>
      <c r="AL25" s="194"/>
      <c r="AM25" s="194"/>
      <c r="AO25" s="175"/>
      <c r="AQ25" s="211"/>
      <c r="AR25" s="211"/>
      <c r="AS25" s="211"/>
      <c r="AT25" s="211"/>
      <c r="AU25" s="211"/>
      <c r="AV25" s="211"/>
    </row>
    <row r="26" spans="1:48" x14ac:dyDescent="0.25">
      <c r="D26" s="24"/>
      <c r="F26" s="83"/>
      <c r="G26" s="83"/>
      <c r="H26" s="83"/>
      <c r="I26" s="138"/>
      <c r="J26" s="83"/>
      <c r="K26" s="83"/>
      <c r="L26" s="138"/>
      <c r="M26" s="152"/>
      <c r="N26" s="83"/>
      <c r="O26" s="83"/>
      <c r="P26" s="83"/>
      <c r="Q26" s="83"/>
      <c r="R26" s="83"/>
      <c r="S26" s="83"/>
      <c r="T26" s="194"/>
      <c r="U26" s="194"/>
      <c r="V26" s="194"/>
      <c r="W26" s="194"/>
      <c r="X26" s="194"/>
      <c r="Y26" s="194"/>
      <c r="Z26" s="194"/>
      <c r="AA26" s="84"/>
      <c r="AB26" s="85"/>
      <c r="AC26" s="85"/>
      <c r="AD26" s="194"/>
      <c r="AE26" s="194"/>
      <c r="AF26" s="194"/>
      <c r="AG26" s="194"/>
      <c r="AH26" s="194"/>
      <c r="AI26" s="194"/>
      <c r="AJ26" s="194"/>
      <c r="AK26" s="194"/>
      <c r="AL26" s="194"/>
      <c r="AM26" s="194"/>
      <c r="AO26" s="175"/>
      <c r="AQ26" s="211"/>
      <c r="AR26" s="211"/>
      <c r="AS26" s="211"/>
      <c r="AT26" s="211"/>
      <c r="AU26" s="211"/>
      <c r="AV26" s="211"/>
    </row>
    <row r="27" spans="1:48" x14ac:dyDescent="0.25">
      <c r="D27" s="24"/>
      <c r="F27" s="83"/>
      <c r="G27" s="83"/>
      <c r="H27" s="83"/>
      <c r="I27" s="138"/>
      <c r="J27" s="83"/>
      <c r="K27" s="83"/>
      <c r="L27" s="138"/>
      <c r="M27" s="152"/>
      <c r="N27" s="83"/>
      <c r="O27" s="83"/>
      <c r="P27" s="83"/>
      <c r="Q27" s="83"/>
      <c r="R27" s="83"/>
      <c r="S27" s="83"/>
      <c r="T27" s="194"/>
      <c r="U27" s="194"/>
      <c r="V27" s="194"/>
      <c r="W27" s="194"/>
      <c r="X27" s="194"/>
      <c r="Y27" s="194"/>
      <c r="Z27" s="194"/>
      <c r="AA27" s="84"/>
      <c r="AB27" s="85"/>
      <c r="AC27" s="85"/>
      <c r="AD27" s="194"/>
      <c r="AE27" s="194"/>
      <c r="AF27" s="194"/>
      <c r="AG27" s="194"/>
      <c r="AH27" s="194"/>
      <c r="AI27" s="194"/>
      <c r="AJ27" s="194"/>
      <c r="AK27" s="194"/>
      <c r="AL27" s="194"/>
      <c r="AM27" s="194"/>
      <c r="AO27" s="175"/>
      <c r="AQ27" s="211"/>
      <c r="AR27" s="211"/>
      <c r="AS27" s="211"/>
      <c r="AT27" s="211"/>
      <c r="AU27" s="211"/>
      <c r="AV27" s="211"/>
    </row>
    <row r="28" spans="1:48" x14ac:dyDescent="0.25">
      <c r="D28" s="24"/>
      <c r="E28" s="45"/>
      <c r="F28" s="45"/>
      <c r="G28" s="45"/>
      <c r="H28" s="45"/>
      <c r="I28" s="140"/>
      <c r="J28" s="45"/>
      <c r="K28" s="45"/>
      <c r="L28" s="140"/>
      <c r="M28" s="153"/>
      <c r="N28" s="45"/>
      <c r="O28" s="45"/>
      <c r="P28" s="45"/>
      <c r="Q28" s="45"/>
      <c r="R28" s="45"/>
      <c r="S28" s="45"/>
      <c r="T28" s="194"/>
      <c r="U28" s="194"/>
      <c r="V28" s="194"/>
      <c r="W28" s="194"/>
      <c r="X28" s="194"/>
      <c r="Y28" s="194"/>
      <c r="Z28" s="194"/>
      <c r="AD28" s="194"/>
      <c r="AE28" s="194"/>
      <c r="AF28" s="194"/>
      <c r="AG28" s="194"/>
      <c r="AH28" s="194"/>
      <c r="AI28" s="194"/>
      <c r="AJ28" s="194"/>
      <c r="AK28" s="194"/>
      <c r="AL28" s="194"/>
      <c r="AM28" s="194"/>
      <c r="AO28" s="175"/>
      <c r="AQ28" s="211"/>
      <c r="AR28" s="211"/>
      <c r="AS28" s="211"/>
      <c r="AT28" s="211"/>
      <c r="AU28" s="211"/>
      <c r="AV28" s="211"/>
    </row>
    <row r="29" spans="1:48" x14ac:dyDescent="0.25">
      <c r="D29" s="24"/>
      <c r="E29" s="45"/>
      <c r="F29" s="45"/>
      <c r="G29" s="45"/>
      <c r="H29" s="45"/>
      <c r="I29" s="140"/>
      <c r="J29" s="45"/>
      <c r="K29" s="45"/>
      <c r="L29" s="140"/>
      <c r="M29" s="153"/>
      <c r="N29" s="45"/>
      <c r="O29" s="45"/>
      <c r="P29" s="45"/>
      <c r="Q29" s="45"/>
      <c r="R29" s="45"/>
      <c r="S29" s="45"/>
      <c r="T29" s="194"/>
      <c r="U29" s="194"/>
      <c r="V29" s="194"/>
      <c r="W29" s="194"/>
      <c r="X29" s="194"/>
      <c r="Y29" s="194"/>
      <c r="Z29" s="194"/>
      <c r="AD29" s="194"/>
      <c r="AE29" s="194"/>
      <c r="AF29" s="194"/>
      <c r="AG29" s="194"/>
      <c r="AH29" s="194"/>
      <c r="AI29" s="194"/>
      <c r="AJ29" s="194"/>
      <c r="AK29" s="194"/>
      <c r="AL29" s="194"/>
      <c r="AM29" s="194"/>
      <c r="AO29" s="175"/>
      <c r="AQ29" s="211"/>
      <c r="AR29" s="211"/>
      <c r="AS29" s="211"/>
      <c r="AT29" s="211"/>
      <c r="AU29" s="211"/>
      <c r="AV29" s="211"/>
    </row>
    <row r="30" spans="1:48" x14ac:dyDescent="0.25">
      <c r="D30" s="86"/>
      <c r="E30" s="45"/>
      <c r="F30" s="86"/>
      <c r="G30" s="86"/>
      <c r="H30" s="86"/>
      <c r="I30" s="86"/>
      <c r="J30" s="45"/>
      <c r="K30" s="86"/>
      <c r="L30" s="86"/>
      <c r="M30" s="86"/>
      <c r="N30" s="86"/>
      <c r="O30" s="86"/>
      <c r="P30" s="86"/>
      <c r="Q30" s="86"/>
      <c r="R30" s="45"/>
      <c r="S30" s="45"/>
      <c r="T30" s="86"/>
      <c r="U30" s="86"/>
      <c r="V30" s="86"/>
      <c r="W30" s="86"/>
      <c r="X30" s="86"/>
      <c r="Y30" s="86"/>
      <c r="Z30" s="86"/>
      <c r="AH30" s="22"/>
    </row>
    <row r="31" spans="1:48" s="24" customFormat="1" ht="40.15" customHeight="1" x14ac:dyDescent="0.25">
      <c r="D31" s="54"/>
      <c r="E31" s="54"/>
      <c r="F31" s="203"/>
      <c r="G31" s="203"/>
      <c r="H31" s="203"/>
      <c r="I31" s="203"/>
      <c r="J31" s="203"/>
      <c r="K31" s="203"/>
      <c r="L31" s="203"/>
      <c r="M31" s="203"/>
      <c r="N31" s="203"/>
      <c r="O31" s="203"/>
      <c r="P31" s="203"/>
      <c r="Q31" s="203"/>
      <c r="R31" s="203"/>
      <c r="S31" s="203"/>
      <c r="T31" s="203"/>
      <c r="U31" s="203"/>
      <c r="V31" s="203"/>
      <c r="W31" s="203"/>
      <c r="X31" s="203"/>
      <c r="Y31" s="203"/>
      <c r="Z31" s="203"/>
      <c r="AA31" s="54"/>
      <c r="AB31" s="53"/>
      <c r="AC31" s="53"/>
      <c r="AD31" s="203"/>
      <c r="AE31" s="203"/>
      <c r="AF31" s="203"/>
      <c r="AG31" s="203"/>
      <c r="AH31" s="203"/>
      <c r="AI31" s="203"/>
      <c r="AJ31" s="203"/>
      <c r="AK31" s="203"/>
      <c r="AQ31" s="35"/>
    </row>
    <row r="32" spans="1:48" s="24" customFormat="1" ht="14.45" customHeight="1" x14ac:dyDescent="0.25">
      <c r="D32" s="33"/>
      <c r="E32" s="33"/>
      <c r="F32" s="206"/>
      <c r="G32" s="206"/>
      <c r="H32" s="206"/>
      <c r="I32" s="138"/>
      <c r="J32" s="206"/>
      <c r="K32" s="206"/>
      <c r="L32" s="206"/>
      <c r="M32" s="206"/>
      <c r="N32" s="206"/>
      <c r="O32" s="206"/>
      <c r="P32" s="206"/>
      <c r="Q32" s="206"/>
      <c r="R32" s="206"/>
      <c r="S32" s="206"/>
      <c r="T32" s="206"/>
      <c r="U32" s="206"/>
      <c r="V32" s="206"/>
      <c r="W32" s="206"/>
      <c r="X32" s="206"/>
      <c r="Y32" s="206"/>
      <c r="Z32" s="206"/>
      <c r="AA32" s="33"/>
      <c r="AB32" s="59"/>
      <c r="AC32" s="59"/>
      <c r="AD32" s="207"/>
      <c r="AE32" s="207"/>
      <c r="AF32" s="207"/>
      <c r="AG32" s="207"/>
      <c r="AH32" s="206"/>
      <c r="AI32" s="206"/>
      <c r="AJ32" s="206"/>
      <c r="AK32" s="206"/>
    </row>
    <row r="33" spans="4:37" s="24" customFormat="1" ht="43.9" customHeight="1" x14ac:dyDescent="0.25">
      <c r="D33" s="33"/>
      <c r="E33" s="33"/>
      <c r="F33" s="207"/>
      <c r="G33" s="207"/>
      <c r="H33" s="207"/>
      <c r="I33" s="139"/>
      <c r="J33" s="206"/>
      <c r="K33" s="206"/>
      <c r="L33" s="206"/>
      <c r="M33" s="206"/>
      <c r="N33" s="206"/>
      <c r="O33" s="206"/>
      <c r="P33" s="206"/>
      <c r="Q33" s="206"/>
      <c r="R33" s="206"/>
      <c r="S33" s="206"/>
      <c r="T33" s="206"/>
      <c r="U33" s="206"/>
      <c r="V33" s="206"/>
      <c r="W33" s="206"/>
      <c r="X33" s="206"/>
      <c r="Y33" s="206"/>
      <c r="Z33" s="206"/>
      <c r="AA33" s="33"/>
      <c r="AB33" s="59"/>
      <c r="AC33" s="59"/>
      <c r="AD33" s="207"/>
      <c r="AE33" s="207"/>
      <c r="AF33" s="207"/>
      <c r="AG33" s="207"/>
      <c r="AH33" s="206"/>
      <c r="AI33" s="206"/>
      <c r="AJ33" s="206"/>
      <c r="AK33" s="206"/>
    </row>
    <row r="34" spans="4:37" s="24" customFormat="1" x14ac:dyDescent="0.25">
      <c r="D34" s="33"/>
      <c r="E34" s="33"/>
      <c r="F34" s="209"/>
      <c r="G34" s="209"/>
      <c r="H34" s="209"/>
      <c r="I34" s="140"/>
      <c r="J34" s="206"/>
      <c r="K34" s="206"/>
      <c r="L34" s="206"/>
      <c r="M34" s="206"/>
      <c r="N34" s="206"/>
      <c r="O34" s="206"/>
      <c r="P34" s="206"/>
      <c r="Q34" s="206"/>
      <c r="R34" s="206"/>
      <c r="S34" s="206"/>
      <c r="T34" s="206"/>
      <c r="U34" s="206"/>
      <c r="V34" s="206"/>
      <c r="W34" s="206"/>
      <c r="X34" s="206"/>
      <c r="Y34" s="206"/>
      <c r="Z34" s="206"/>
      <c r="AA34" s="33"/>
      <c r="AB34" s="59"/>
      <c r="AC34" s="59"/>
      <c r="AD34" s="210"/>
      <c r="AE34" s="210"/>
      <c r="AF34" s="210"/>
      <c r="AG34" s="210"/>
      <c r="AH34" s="206"/>
      <c r="AI34" s="206"/>
      <c r="AJ34" s="206"/>
      <c r="AK34" s="206"/>
    </row>
    <row r="35" spans="4:37" ht="32.450000000000003" customHeight="1" x14ac:dyDescent="0.25">
      <c r="D35" s="45"/>
      <c r="E35" s="83"/>
      <c r="F35" s="206"/>
      <c r="G35" s="206"/>
      <c r="H35" s="83"/>
      <c r="I35" s="138"/>
      <c r="J35" s="83"/>
      <c r="K35" s="208"/>
      <c r="L35" s="208"/>
      <c r="M35" s="208"/>
      <c r="N35" s="208"/>
      <c r="O35" s="208"/>
      <c r="P35" s="208"/>
      <c r="Q35" s="208"/>
      <c r="R35" s="208"/>
      <c r="S35" s="208"/>
      <c r="T35" s="208"/>
      <c r="U35" s="208"/>
      <c r="V35" s="208"/>
      <c r="W35" s="208"/>
      <c r="X35" s="208"/>
      <c r="Y35" s="208"/>
      <c r="Z35" s="208"/>
      <c r="AA35" s="45"/>
      <c r="AD35" s="207"/>
      <c r="AE35" s="207"/>
      <c r="AF35" s="207"/>
      <c r="AG35" s="207"/>
      <c r="AH35" s="85"/>
      <c r="AI35" s="85"/>
      <c r="AJ35" s="85"/>
      <c r="AK35" s="85"/>
    </row>
    <row r="36" spans="4:37" x14ac:dyDescent="0.25">
      <c r="D36" s="45"/>
      <c r="E36" s="45"/>
      <c r="F36" s="45"/>
      <c r="G36" s="45"/>
      <c r="H36" s="45"/>
      <c r="I36" s="140"/>
      <c r="J36" s="45"/>
      <c r="K36" s="45"/>
      <c r="L36" s="140"/>
      <c r="M36" s="153"/>
      <c r="N36" s="45"/>
      <c r="O36" s="45"/>
      <c r="P36" s="45"/>
      <c r="Q36" s="45"/>
      <c r="R36" s="45"/>
      <c r="S36" s="45"/>
      <c r="T36" s="45"/>
      <c r="U36" s="45"/>
      <c r="V36" s="45"/>
      <c r="W36" s="45"/>
      <c r="X36" s="45"/>
      <c r="Y36" s="45"/>
      <c r="Z36" s="45"/>
      <c r="AA36" s="45"/>
      <c r="AD36" s="204"/>
      <c r="AE36" s="204"/>
      <c r="AF36" s="204"/>
      <c r="AG36" s="204"/>
      <c r="AH36" s="205"/>
      <c r="AI36" s="205"/>
      <c r="AJ36" s="205"/>
      <c r="AK36" s="205"/>
    </row>
    <row r="37" spans="4:37" ht="18.75" x14ac:dyDescent="0.25">
      <c r="D37" s="45"/>
      <c r="E37" s="45"/>
      <c r="F37" s="203"/>
      <c r="G37" s="203"/>
      <c r="H37" s="203"/>
      <c r="I37" s="203"/>
      <c r="J37" s="203"/>
      <c r="K37" s="203"/>
      <c r="L37" s="203"/>
      <c r="M37" s="203"/>
      <c r="N37" s="203"/>
      <c r="O37" s="203"/>
      <c r="P37" s="203"/>
      <c r="Q37" s="203"/>
      <c r="R37" s="203"/>
      <c r="S37" s="203"/>
      <c r="T37" s="203"/>
      <c r="U37" s="203"/>
      <c r="V37" s="203"/>
      <c r="W37" s="203"/>
      <c r="X37" s="203"/>
      <c r="Y37" s="203"/>
      <c r="Z37" s="203"/>
      <c r="AA37" s="45"/>
      <c r="AD37" s="88"/>
      <c r="AE37" s="88"/>
      <c r="AF37" s="88"/>
      <c r="AG37" s="88"/>
      <c r="AH37" s="25"/>
      <c r="AI37" s="25"/>
      <c r="AJ37" s="25"/>
      <c r="AK37" s="25"/>
    </row>
    <row r="38" spans="4:37" x14ac:dyDescent="0.25">
      <c r="D38" s="45"/>
      <c r="E38" s="45"/>
      <c r="F38" s="45"/>
      <c r="G38" s="45"/>
      <c r="H38" s="45"/>
      <c r="I38" s="140"/>
      <c r="J38" s="45"/>
      <c r="K38" s="45"/>
      <c r="L38" s="140"/>
      <c r="M38" s="153"/>
      <c r="N38" s="45"/>
      <c r="O38" s="45"/>
      <c r="P38" s="45"/>
      <c r="Q38" s="45"/>
      <c r="R38" s="45"/>
      <c r="S38" s="45"/>
      <c r="T38" s="45"/>
      <c r="U38" s="45"/>
      <c r="V38" s="45"/>
      <c r="W38" s="45"/>
      <c r="X38" s="45"/>
      <c r="Y38" s="45"/>
      <c r="Z38" s="45"/>
      <c r="AA38" s="45"/>
      <c r="AD38" s="88"/>
      <c r="AE38" s="88"/>
      <c r="AF38" s="88"/>
      <c r="AG38" s="88"/>
      <c r="AH38" s="25"/>
      <c r="AI38" s="25"/>
      <c r="AJ38" s="25"/>
      <c r="AK38" s="25"/>
    </row>
    <row r="39" spans="4:37" x14ac:dyDescent="0.25">
      <c r="D39" s="45"/>
      <c r="E39" s="45"/>
      <c r="F39" s="45"/>
      <c r="G39" s="45"/>
      <c r="H39" s="45"/>
      <c r="I39" s="140"/>
      <c r="J39" s="45"/>
      <c r="K39" s="45"/>
      <c r="L39" s="140"/>
      <c r="M39" s="153"/>
      <c r="N39" s="45"/>
      <c r="O39" s="45"/>
      <c r="P39" s="45"/>
      <c r="Q39" s="45"/>
      <c r="R39" s="45"/>
      <c r="S39" s="45"/>
      <c r="T39" s="45"/>
      <c r="U39" s="45"/>
      <c r="V39" s="45"/>
      <c r="W39" s="45"/>
      <c r="X39" s="45"/>
      <c r="Y39" s="45"/>
      <c r="Z39" s="45"/>
      <c r="AA39" s="45"/>
      <c r="AD39" s="88"/>
      <c r="AE39" s="88"/>
      <c r="AF39" s="88"/>
      <c r="AG39" s="88"/>
      <c r="AH39" s="25"/>
      <c r="AI39" s="25"/>
      <c r="AJ39" s="25"/>
      <c r="AK39" s="25"/>
    </row>
    <row r="40" spans="4:37" ht="15.75" customHeight="1" x14ac:dyDescent="0.25">
      <c r="D40" s="45"/>
      <c r="E40" s="45"/>
      <c r="F40" s="45"/>
      <c r="G40" s="89"/>
      <c r="H40" s="45"/>
      <c r="I40" s="140"/>
      <c r="J40" s="45"/>
      <c r="K40" s="45"/>
      <c r="L40" s="140"/>
      <c r="M40" s="153"/>
      <c r="N40" s="45"/>
      <c r="O40" s="45"/>
      <c r="P40" s="45"/>
      <c r="Q40" s="45"/>
      <c r="R40" s="45"/>
      <c r="S40" s="45"/>
      <c r="T40" s="45"/>
      <c r="U40" s="45"/>
      <c r="V40" s="45"/>
      <c r="W40" s="45"/>
      <c r="X40" s="45"/>
      <c r="Y40" s="45"/>
      <c r="Z40" s="45"/>
      <c r="AA40" s="45"/>
      <c r="AD40" s="88"/>
      <c r="AE40" s="88"/>
      <c r="AF40" s="88"/>
      <c r="AG40" s="88"/>
      <c r="AH40" s="25"/>
      <c r="AI40" s="25"/>
      <c r="AJ40" s="25"/>
      <c r="AK40" s="25"/>
    </row>
    <row r="41" spans="4:37" x14ac:dyDescent="0.25">
      <c r="D41" s="45"/>
      <c r="E41" s="45"/>
      <c r="F41" s="45"/>
      <c r="G41" s="89"/>
      <c r="H41" s="45"/>
      <c r="I41" s="140"/>
      <c r="J41" s="45"/>
      <c r="K41" s="45"/>
      <c r="L41" s="140"/>
      <c r="M41" s="153"/>
      <c r="N41" s="45"/>
      <c r="O41" s="45"/>
      <c r="P41" s="45"/>
      <c r="Q41" s="45"/>
      <c r="R41" s="45"/>
      <c r="S41" s="45"/>
      <c r="T41" s="45"/>
      <c r="U41" s="45"/>
      <c r="V41" s="45"/>
      <c r="W41" s="45"/>
      <c r="X41" s="45"/>
      <c r="Y41" s="45"/>
      <c r="Z41" s="45"/>
      <c r="AA41" s="45"/>
      <c r="AD41" s="88"/>
      <c r="AE41" s="88"/>
      <c r="AF41" s="88"/>
      <c r="AG41" s="88"/>
      <c r="AH41" s="25"/>
      <c r="AI41" s="25"/>
      <c r="AJ41" s="25"/>
      <c r="AK41" s="25"/>
    </row>
    <row r="42" spans="4:37" x14ac:dyDescent="0.25">
      <c r="D42" s="45"/>
      <c r="E42" s="45"/>
      <c r="F42" s="45"/>
      <c r="G42" s="89"/>
      <c r="H42" s="45"/>
      <c r="I42" s="140"/>
      <c r="J42" s="45"/>
      <c r="K42" s="45"/>
      <c r="L42" s="140"/>
      <c r="M42" s="153"/>
      <c r="N42" s="45"/>
      <c r="O42" s="45"/>
      <c r="P42" s="45"/>
      <c r="Q42" s="45"/>
      <c r="R42" s="45"/>
      <c r="S42" s="45"/>
      <c r="T42" s="45"/>
      <c r="U42" s="45"/>
      <c r="V42" s="45"/>
      <c r="W42" s="45"/>
      <c r="X42" s="45"/>
      <c r="Y42" s="45"/>
      <c r="Z42" s="45"/>
      <c r="AA42" s="45"/>
      <c r="AD42" s="88"/>
      <c r="AE42" s="88"/>
      <c r="AF42" s="88"/>
      <c r="AG42" s="88"/>
      <c r="AH42" s="25"/>
      <c r="AI42" s="25"/>
      <c r="AJ42" s="25"/>
      <c r="AK42" s="25"/>
    </row>
    <row r="43" spans="4:37" x14ac:dyDescent="0.25">
      <c r="D43" s="45"/>
      <c r="E43" s="45"/>
      <c r="F43" s="45"/>
      <c r="G43" s="89"/>
      <c r="H43" s="45"/>
      <c r="I43" s="140"/>
      <c r="J43" s="45"/>
      <c r="K43" s="45"/>
      <c r="L43" s="140"/>
      <c r="M43" s="153"/>
      <c r="N43" s="45"/>
      <c r="O43" s="45"/>
      <c r="P43" s="45"/>
      <c r="Q43" s="45"/>
      <c r="R43" s="45"/>
      <c r="S43" s="45"/>
      <c r="T43" s="45"/>
      <c r="U43" s="45"/>
      <c r="V43" s="45"/>
      <c r="W43" s="45"/>
      <c r="X43" s="45"/>
      <c r="Y43" s="45"/>
      <c r="Z43" s="45"/>
      <c r="AA43" s="45"/>
      <c r="AD43" s="88"/>
      <c r="AE43" s="88"/>
      <c r="AF43" s="88"/>
      <c r="AG43" s="88"/>
      <c r="AH43" s="25"/>
      <c r="AI43" s="25"/>
      <c r="AJ43" s="25"/>
      <c r="AK43" s="25"/>
    </row>
    <row r="44" spans="4:37" x14ac:dyDescent="0.25">
      <c r="D44" s="45"/>
      <c r="E44" s="45"/>
      <c r="F44" s="45"/>
      <c r="G44" s="89"/>
      <c r="H44" s="45"/>
      <c r="I44" s="140"/>
      <c r="J44" s="45"/>
      <c r="K44" s="45"/>
      <c r="L44" s="140"/>
      <c r="M44" s="153"/>
      <c r="N44" s="45"/>
      <c r="O44" s="45"/>
      <c r="P44" s="45"/>
      <c r="Q44" s="45"/>
      <c r="R44" s="45"/>
      <c r="S44" s="45"/>
      <c r="T44" s="45"/>
      <c r="U44" s="45"/>
      <c r="V44" s="45"/>
      <c r="W44" s="45"/>
      <c r="X44" s="45"/>
      <c r="Y44" s="45"/>
      <c r="Z44" s="45"/>
      <c r="AA44" s="45"/>
      <c r="AD44" s="88"/>
      <c r="AE44" s="88"/>
      <c r="AF44" s="88"/>
      <c r="AG44" s="88"/>
      <c r="AH44" s="25"/>
      <c r="AI44" s="25"/>
      <c r="AJ44" s="25"/>
      <c r="AK44" s="25"/>
    </row>
    <row r="45" spans="4:37" x14ac:dyDescent="0.25">
      <c r="D45" s="45"/>
      <c r="E45" s="45"/>
      <c r="F45" s="45"/>
      <c r="G45" s="89"/>
      <c r="H45" s="45"/>
      <c r="I45" s="140"/>
      <c r="J45" s="45"/>
      <c r="K45" s="45"/>
      <c r="L45" s="140"/>
      <c r="M45" s="153"/>
      <c r="N45" s="45"/>
      <c r="O45" s="45"/>
      <c r="P45" s="45"/>
      <c r="Q45" s="45"/>
      <c r="R45" s="45"/>
      <c r="S45" s="45"/>
      <c r="T45" s="45"/>
      <c r="U45" s="45"/>
      <c r="V45" s="45"/>
      <c r="W45" s="45"/>
      <c r="X45" s="45"/>
      <c r="Y45" s="45"/>
      <c r="Z45" s="45"/>
      <c r="AA45" s="45"/>
      <c r="AD45" s="88"/>
      <c r="AE45" s="88"/>
      <c r="AF45" s="88"/>
      <c r="AG45" s="88"/>
      <c r="AH45" s="25"/>
      <c r="AI45" s="25"/>
      <c r="AJ45" s="25"/>
      <c r="AK45" s="25"/>
    </row>
    <row r="46" spans="4:37" x14ac:dyDescent="0.25">
      <c r="D46" s="45"/>
      <c r="E46" s="45"/>
      <c r="F46" s="45"/>
      <c r="G46" s="89"/>
      <c r="H46" s="45"/>
      <c r="I46" s="140"/>
      <c r="J46" s="45"/>
      <c r="K46" s="45"/>
      <c r="L46" s="140"/>
      <c r="M46" s="153"/>
      <c r="N46" s="45"/>
      <c r="O46" s="45"/>
      <c r="P46" s="45"/>
      <c r="Q46" s="45"/>
      <c r="R46" s="45"/>
      <c r="S46" s="45"/>
      <c r="T46" s="45"/>
      <c r="U46" s="45"/>
      <c r="V46" s="45"/>
      <c r="W46" s="45"/>
      <c r="X46" s="45"/>
      <c r="Y46" s="45"/>
      <c r="Z46" s="45"/>
      <c r="AA46" s="45"/>
      <c r="AD46" s="88"/>
      <c r="AE46" s="88"/>
      <c r="AF46" s="88"/>
      <c r="AG46" s="88"/>
      <c r="AH46" s="25"/>
      <c r="AI46" s="25"/>
      <c r="AJ46" s="25"/>
      <c r="AK46" s="25"/>
    </row>
    <row r="47" spans="4:37" x14ac:dyDescent="0.25">
      <c r="D47" s="45"/>
      <c r="E47" s="45"/>
      <c r="F47" s="45"/>
      <c r="G47" s="89"/>
      <c r="H47" s="45"/>
      <c r="I47" s="140"/>
      <c r="J47" s="45"/>
      <c r="K47" s="45"/>
      <c r="L47" s="140"/>
      <c r="M47" s="153"/>
      <c r="N47" s="45"/>
      <c r="O47" s="45"/>
      <c r="P47" s="45"/>
      <c r="Q47" s="45"/>
      <c r="R47" s="45"/>
      <c r="S47" s="45"/>
      <c r="T47" s="45"/>
      <c r="U47" s="45"/>
      <c r="V47" s="45"/>
      <c r="W47" s="45"/>
      <c r="X47" s="45"/>
      <c r="Y47" s="45"/>
      <c r="Z47" s="45"/>
      <c r="AA47" s="45"/>
      <c r="AD47" s="88"/>
      <c r="AE47" s="88"/>
      <c r="AF47" s="88"/>
      <c r="AG47" s="88"/>
      <c r="AH47" s="25"/>
      <c r="AI47" s="25"/>
      <c r="AJ47" s="25"/>
      <c r="AK47" s="25"/>
    </row>
    <row r="48" spans="4:37" ht="24" customHeight="1" x14ac:dyDescent="0.25">
      <c r="D48" s="45"/>
      <c r="E48" s="45"/>
      <c r="F48" s="90"/>
      <c r="G48" s="45"/>
      <c r="H48" s="45"/>
      <c r="I48" s="140"/>
      <c r="J48" s="45"/>
      <c r="K48" s="45"/>
      <c r="L48" s="140"/>
      <c r="M48" s="153"/>
      <c r="N48" s="45"/>
      <c r="O48" s="45"/>
      <c r="P48" s="45"/>
      <c r="Q48" s="45"/>
      <c r="R48" s="45"/>
      <c r="S48" s="45"/>
      <c r="T48" s="45"/>
      <c r="U48" s="45"/>
      <c r="V48" s="45"/>
      <c r="W48" s="45"/>
      <c r="X48" s="45"/>
      <c r="Y48" s="45"/>
      <c r="Z48" s="45"/>
      <c r="AA48" s="45"/>
      <c r="AD48" s="207"/>
      <c r="AE48" s="207"/>
      <c r="AF48" s="207"/>
      <c r="AG48" s="207"/>
      <c r="AH48" s="207"/>
      <c r="AI48" s="206"/>
      <c r="AJ48" s="206"/>
      <c r="AK48" s="206"/>
    </row>
    <row r="49" spans="4:33" x14ac:dyDescent="0.25">
      <c r="D49" s="45"/>
      <c r="E49" s="45"/>
      <c r="F49" s="90"/>
      <c r="G49" s="45"/>
      <c r="H49" s="45"/>
      <c r="I49" s="140"/>
      <c r="J49" s="45"/>
      <c r="K49" s="45"/>
      <c r="L49" s="140"/>
      <c r="M49" s="153"/>
      <c r="N49" s="45"/>
      <c r="O49" s="45"/>
      <c r="P49" s="45"/>
      <c r="Q49" s="45"/>
      <c r="R49" s="45"/>
      <c r="S49" s="45"/>
      <c r="T49" s="45"/>
      <c r="U49" s="45"/>
      <c r="V49" s="45"/>
      <c r="W49" s="45"/>
      <c r="X49" s="45"/>
      <c r="Y49" s="45"/>
      <c r="Z49" s="45"/>
      <c r="AA49" s="45"/>
      <c r="AD49" s="22"/>
      <c r="AE49" s="22"/>
      <c r="AF49" s="22"/>
      <c r="AG49" s="22"/>
    </row>
    <row r="50" spans="4:33" x14ac:dyDescent="0.25">
      <c r="D50" s="45"/>
      <c r="E50" s="45"/>
      <c r="F50" s="90"/>
      <c r="G50" s="45"/>
      <c r="H50" s="45"/>
      <c r="I50" s="140"/>
      <c r="J50" s="45"/>
      <c r="K50" s="45"/>
      <c r="L50" s="140"/>
      <c r="M50" s="153"/>
      <c r="N50" s="45"/>
      <c r="O50" s="45"/>
      <c r="P50" s="45"/>
      <c r="Q50" s="45"/>
      <c r="R50" s="45"/>
      <c r="S50" s="45"/>
      <c r="T50" s="45"/>
      <c r="U50" s="45"/>
      <c r="V50" s="45"/>
      <c r="W50" s="45"/>
      <c r="X50" s="45"/>
      <c r="Y50" s="45"/>
      <c r="Z50" s="45"/>
      <c r="AA50" s="45"/>
      <c r="AD50" s="22"/>
      <c r="AE50" s="22"/>
      <c r="AF50" s="22"/>
      <c r="AG50" s="22"/>
    </row>
    <row r="51" spans="4:33" x14ac:dyDescent="0.25">
      <c r="D51" s="45"/>
      <c r="E51" s="45"/>
      <c r="F51" s="90"/>
      <c r="G51" s="45"/>
      <c r="H51" s="45"/>
      <c r="I51" s="140"/>
      <c r="J51" s="45"/>
      <c r="K51" s="45"/>
      <c r="L51" s="140"/>
      <c r="M51" s="153"/>
      <c r="N51" s="45"/>
      <c r="O51" s="45"/>
      <c r="P51" s="45"/>
      <c r="Q51" s="45"/>
      <c r="R51" s="45"/>
      <c r="S51" s="45"/>
      <c r="T51" s="45"/>
      <c r="U51" s="45"/>
      <c r="V51" s="45"/>
      <c r="W51" s="45"/>
      <c r="X51" s="45"/>
      <c r="Y51" s="45"/>
      <c r="Z51" s="45"/>
      <c r="AA51" s="45"/>
      <c r="AD51" s="22"/>
      <c r="AE51" s="22"/>
      <c r="AF51" s="22"/>
      <c r="AG51" s="22"/>
    </row>
    <row r="52" spans="4:33" x14ac:dyDescent="0.25">
      <c r="D52" s="45"/>
      <c r="E52" s="45"/>
      <c r="F52" s="90"/>
      <c r="G52" s="45"/>
      <c r="H52" s="45"/>
      <c r="I52" s="140"/>
      <c r="J52" s="45"/>
      <c r="K52" s="45"/>
      <c r="L52" s="140"/>
      <c r="M52" s="153"/>
      <c r="N52" s="45"/>
      <c r="O52" s="45"/>
      <c r="P52" s="45"/>
      <c r="Q52" s="45"/>
      <c r="R52" s="45"/>
      <c r="S52" s="45"/>
      <c r="T52" s="45"/>
      <c r="U52" s="45"/>
      <c r="V52" s="45"/>
      <c r="W52" s="45"/>
      <c r="X52" s="45"/>
      <c r="Y52" s="45"/>
      <c r="Z52" s="45"/>
      <c r="AA52" s="45"/>
      <c r="AD52" s="22"/>
      <c r="AE52" s="22"/>
      <c r="AF52" s="22"/>
      <c r="AG52" s="22"/>
    </row>
    <row r="53" spans="4:33" x14ac:dyDescent="0.25">
      <c r="D53" s="45"/>
      <c r="E53" s="45"/>
      <c r="F53" s="45"/>
      <c r="G53" s="45"/>
      <c r="H53" s="45"/>
      <c r="I53" s="140"/>
      <c r="J53" s="45"/>
      <c r="K53" s="45"/>
      <c r="L53" s="140"/>
      <c r="M53" s="153"/>
      <c r="N53" s="45"/>
      <c r="O53" s="45"/>
      <c r="P53" s="45"/>
      <c r="Q53" s="45"/>
      <c r="R53" s="45"/>
      <c r="S53" s="45"/>
      <c r="T53" s="45"/>
      <c r="U53" s="45"/>
      <c r="V53" s="45"/>
      <c r="W53" s="45"/>
      <c r="X53" s="45"/>
      <c r="Y53" s="45"/>
      <c r="Z53" s="45"/>
      <c r="AA53" s="45"/>
      <c r="AD53" s="22"/>
      <c r="AE53" s="22"/>
      <c r="AF53" s="22"/>
      <c r="AG53" s="22"/>
    </row>
    <row r="54" spans="4:33" x14ac:dyDescent="0.25">
      <c r="D54" s="45"/>
      <c r="E54" s="45"/>
      <c r="F54" s="45"/>
      <c r="G54" s="45"/>
      <c r="H54" s="45"/>
      <c r="I54" s="140"/>
      <c r="J54" s="45"/>
      <c r="K54" s="45"/>
      <c r="L54" s="140"/>
      <c r="M54" s="153"/>
      <c r="N54" s="45"/>
      <c r="O54" s="45"/>
      <c r="P54" s="45"/>
      <c r="Q54" s="45"/>
      <c r="R54" s="45"/>
      <c r="S54" s="45"/>
      <c r="T54" s="45"/>
      <c r="U54" s="45"/>
      <c r="V54" s="45"/>
      <c r="W54" s="45"/>
      <c r="X54" s="45"/>
      <c r="Y54" s="45"/>
      <c r="Z54" s="45"/>
      <c r="AA54" s="45"/>
      <c r="AD54" s="22"/>
      <c r="AE54" s="22"/>
      <c r="AF54" s="22"/>
      <c r="AG54" s="22"/>
    </row>
    <row r="55" spans="4:33" x14ac:dyDescent="0.25">
      <c r="D55" s="45"/>
      <c r="E55" s="45"/>
      <c r="F55" s="45"/>
      <c r="G55" s="45"/>
      <c r="H55" s="45"/>
      <c r="I55" s="140"/>
      <c r="J55" s="45"/>
      <c r="K55" s="45"/>
      <c r="L55" s="140"/>
      <c r="M55" s="153"/>
      <c r="N55" s="45"/>
      <c r="O55" s="45"/>
      <c r="P55" s="45"/>
      <c r="Q55" s="45"/>
      <c r="R55" s="45"/>
      <c r="S55" s="45"/>
      <c r="T55" s="45"/>
      <c r="U55" s="45"/>
      <c r="V55" s="45"/>
      <c r="W55" s="45"/>
      <c r="X55" s="45"/>
      <c r="Y55" s="45"/>
      <c r="Z55" s="45"/>
      <c r="AA55" s="45"/>
      <c r="AD55" s="22"/>
      <c r="AE55" s="22"/>
      <c r="AF55" s="22"/>
      <c r="AG55" s="22"/>
    </row>
    <row r="56" spans="4:33" x14ac:dyDescent="0.25">
      <c r="D56" s="45"/>
      <c r="E56" s="45"/>
      <c r="F56" s="45"/>
      <c r="G56" s="45"/>
      <c r="H56" s="45"/>
      <c r="I56" s="140"/>
      <c r="J56" s="45"/>
      <c r="K56" s="45"/>
      <c r="L56" s="140"/>
      <c r="M56" s="153"/>
      <c r="N56" s="45"/>
      <c r="O56" s="45"/>
      <c r="P56" s="45"/>
      <c r="Q56" s="45"/>
      <c r="R56" s="45"/>
      <c r="S56" s="45"/>
      <c r="T56" s="45"/>
      <c r="U56" s="45"/>
      <c r="V56" s="45"/>
      <c r="W56" s="45"/>
      <c r="X56" s="45"/>
      <c r="Y56" s="45"/>
      <c r="Z56" s="45"/>
      <c r="AA56" s="45"/>
      <c r="AD56" s="22"/>
      <c r="AE56" s="22"/>
      <c r="AF56" s="22"/>
      <c r="AG56" s="22"/>
    </row>
  </sheetData>
  <sheetProtection selectLockedCells="1"/>
  <mergeCells count="54">
    <mergeCell ref="AQ28:AV28"/>
    <mergeCell ref="AQ29:AV29"/>
    <mergeCell ref="A5:B5"/>
    <mergeCell ref="AB5:AM5"/>
    <mergeCell ref="AQ5:AV5"/>
    <mergeCell ref="AQ24:AV24"/>
    <mergeCell ref="AQ25:AV25"/>
    <mergeCell ref="AQ23:AR23"/>
    <mergeCell ref="AQ26:AV26"/>
    <mergeCell ref="AQ27:AV27"/>
    <mergeCell ref="AD25:AM25"/>
    <mergeCell ref="AD26:AM26"/>
    <mergeCell ref="AD27:AM27"/>
    <mergeCell ref="AD23:AM23"/>
    <mergeCell ref="AD24:AM24"/>
    <mergeCell ref="T25:Z25"/>
    <mergeCell ref="AD48:AG48"/>
    <mergeCell ref="AH48:AK48"/>
    <mergeCell ref="AD34:AG34"/>
    <mergeCell ref="AD32:AG32"/>
    <mergeCell ref="AH32:AK32"/>
    <mergeCell ref="AD35:AG35"/>
    <mergeCell ref="K35:Z35"/>
    <mergeCell ref="F34:H34"/>
    <mergeCell ref="J34:V34"/>
    <mergeCell ref="W34:Z34"/>
    <mergeCell ref="AD28:AM28"/>
    <mergeCell ref="AD29:AM29"/>
    <mergeCell ref="T28:Z28"/>
    <mergeCell ref="T29:Z29"/>
    <mergeCell ref="A2:B3"/>
    <mergeCell ref="F37:Z37"/>
    <mergeCell ref="AD36:AG36"/>
    <mergeCell ref="AH36:AK36"/>
    <mergeCell ref="AH34:AK34"/>
    <mergeCell ref="F31:Z31"/>
    <mergeCell ref="AD31:AK31"/>
    <mergeCell ref="F32:H32"/>
    <mergeCell ref="J32:V32"/>
    <mergeCell ref="W32:Z32"/>
    <mergeCell ref="AD33:AG33"/>
    <mergeCell ref="AH33:AK33"/>
    <mergeCell ref="F33:H33"/>
    <mergeCell ref="J33:V33"/>
    <mergeCell ref="W33:Z33"/>
    <mergeCell ref="F35:G35"/>
    <mergeCell ref="T26:Z26"/>
    <mergeCell ref="T27:Z27"/>
    <mergeCell ref="F5:I5"/>
    <mergeCell ref="D2:F3"/>
    <mergeCell ref="K5:Q5"/>
    <mergeCell ref="S5:Z5"/>
    <mergeCell ref="T23:Z23"/>
    <mergeCell ref="T24:Z24"/>
  </mergeCells>
  <conditionalFormatting sqref="T8:Z21">
    <cfRule type="containsBlanks" dxfId="102" priority="44">
      <formula>LEN(TRIM(T8))=0</formula>
    </cfRule>
    <cfRule type="cellIs" dxfId="101" priority="90" operator="greaterThan">
      <formula>15</formula>
    </cfRule>
  </conditionalFormatting>
  <conditionalFormatting sqref="T8:Z21">
    <cfRule type="cellIs" dxfId="100" priority="88" operator="between">
      <formula>9</formula>
      <formula>15</formula>
    </cfRule>
    <cfRule type="cellIs" dxfId="99" priority="89" operator="between">
      <formula>0.5</formula>
      <formula>9</formula>
    </cfRule>
  </conditionalFormatting>
  <conditionalFormatting sqref="G8:G21">
    <cfRule type="cellIs" dxfId="98" priority="86" operator="equal">
      <formula>"Maison isolée"</formula>
    </cfRule>
  </conditionalFormatting>
  <conditionalFormatting sqref="AD8:AH21">
    <cfRule type="cellIs" dxfId="97" priority="76" operator="equal">
      <formula>"non"</formula>
    </cfRule>
    <cfRule type="cellIs" dxfId="96" priority="77" operator="equal">
      <formula>"oui"</formula>
    </cfRule>
  </conditionalFormatting>
  <conditionalFormatting sqref="AM8:AM21">
    <cfRule type="cellIs" dxfId="95" priority="56" operator="equal">
      <formula>"commentaire"</formula>
    </cfRule>
  </conditionalFormatting>
  <conditionalFormatting sqref="AM8:AM21">
    <cfRule type="cellIs" dxfId="94" priority="57" operator="equal">
      <formula>"non"</formula>
    </cfRule>
    <cfRule type="cellIs" dxfId="93" priority="58" operator="equal">
      <formula>"oui"</formula>
    </cfRule>
  </conditionalFormatting>
  <conditionalFormatting sqref="B10">
    <cfRule type="cellIs" dxfId="92" priority="40" operator="lessThanOrEqual">
      <formula>$B$8</formula>
    </cfRule>
    <cfRule type="cellIs" dxfId="91" priority="41" operator="greaterThan">
      <formula>$B$8</formula>
    </cfRule>
  </conditionalFormatting>
  <conditionalFormatting sqref="AB8:AC21">
    <cfRule type="containsText" dxfId="90" priority="24" operator="containsText" text="non adapté">
      <formula>NOT(ISERROR(SEARCH("non adapté",AB8)))</formula>
    </cfRule>
  </conditionalFormatting>
  <conditionalFormatting sqref="AQ8:AQ21">
    <cfRule type="containsBlanks" priority="20" stopIfTrue="1">
      <formula>LEN(TRIM(AQ8))=0</formula>
    </cfRule>
    <cfRule type="cellIs" dxfId="89" priority="21" stopIfTrue="1" operator="between">
      <formula>0</formula>
      <formula>1</formula>
    </cfRule>
    <cfRule type="cellIs" dxfId="88" priority="22" stopIfTrue="1" operator="greaterThan">
      <formula>1</formula>
    </cfRule>
  </conditionalFormatting>
  <conditionalFormatting sqref="K8:K21">
    <cfRule type="containsBlanks" dxfId="87" priority="16" stopIfTrue="1">
      <formula>LEN(TRIM(K8))=0</formula>
    </cfRule>
  </conditionalFormatting>
  <conditionalFormatting sqref="AI8:AI21">
    <cfRule type="containsBlanks" dxfId="86" priority="11" stopIfTrue="1">
      <formula>LEN(TRIM(AI8))=0</formula>
    </cfRule>
    <cfRule type="expression" dxfId="85" priority="13">
      <formula>TRUE</formula>
    </cfRule>
  </conditionalFormatting>
  <conditionalFormatting sqref="AJ8:AJ21">
    <cfRule type="containsBlanks" dxfId="84" priority="8" stopIfTrue="1">
      <formula>LEN(TRIM(AJ8))=0</formula>
    </cfRule>
    <cfRule type="expression" dxfId="83" priority="10">
      <formula>TRUE</formula>
    </cfRule>
  </conditionalFormatting>
  <conditionalFormatting sqref="AK8:AL21">
    <cfRule type="cellIs" dxfId="82" priority="5" operator="equal">
      <formula>"commentaire"</formula>
    </cfRule>
  </conditionalFormatting>
  <conditionalFormatting sqref="AK8:AL21">
    <cfRule type="cellIs" dxfId="81" priority="6" operator="equal">
      <formula>"non"</formula>
    </cfRule>
    <cfRule type="cellIs" dxfId="80" priority="7" operator="equal">
      <formula>"oui"</formula>
    </cfRule>
  </conditionalFormatting>
  <conditionalFormatting sqref="R8:S21">
    <cfRule type="cellIs" dxfId="79" priority="124" operator="greaterThan">
      <formula>1.2*VLOOKUP($H8,#REF!,2,FALSE)</formula>
    </cfRule>
    <cfRule type="cellIs" dxfId="78" priority="125" operator="lessThanOrEqual">
      <formula>+VLOOKUP(J8,#REF!,2,FALSE)</formula>
    </cfRule>
    <cfRule type="cellIs" dxfId="77" priority="126" operator="greaterThan">
      <formula>+VLOOKUP($H8,#REF!,2,FALSE)</formula>
    </cfRule>
  </conditionalFormatting>
  <conditionalFormatting sqref="L8:M21">
    <cfRule type="containsBlanks" dxfId="76" priority="1" stopIfTrue="1">
      <formula>LEN(TRIM(L8))=0</formula>
    </cfRule>
  </conditionalFormatting>
  <dataValidations count="2">
    <dataValidation type="list" allowBlank="1" showInputMessage="1" showErrorMessage="1" sqref="H22:I22">
      <formula1>INDIRECT(LEFT(G22,6))</formula1>
    </dataValidation>
    <dataValidation type="list" allowBlank="1" showInputMessage="1" showErrorMessage="1" sqref="J8:J22 AI22:AJ22 F22:G22">
      <formula1>#REF!</formula1>
    </dataValidation>
  </dataValidations>
  <pageMargins left="0.25" right="0.25" top="0.75" bottom="0.75" header="0.3" footer="0.3"/>
  <pageSetup paperSize="8" scale="43" fitToHeight="0" orientation="landscape" horizontalDpi="1200" verticalDpi="1200" r:id="rId1"/>
  <ignoredErrors>
    <ignoredError sqref="M8:M21"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7" stopIfTrue="1" id="{F9CDD89A-B348-46C8-B754-FA2AA4F64B26}">
            <xm:f>OR(K8&lt;VLOOKUP(H8,data!$A$45:$C$68,2,FALSE)*0.9,K8&gt;VLOOKUP(H8,data!$A$45:$C$68,3,FALSE)*1.1)</xm:f>
            <x14:dxf>
              <fill>
                <patternFill>
                  <bgColor rgb="FFFF0000"/>
                </patternFill>
              </fill>
            </x14:dxf>
          </x14:cfRule>
          <x14:cfRule type="expression" priority="18" stopIfTrue="1" id="{EA1C5789-A936-4E58-B85D-A37F93C07A91}">
            <xm:f>AND(K8&gt;=VLOOKUP(H8,data!$A$45:$C$68,2,FALSE),K8&lt;=VLOOKUP(H8,data!$A$45:$C$68,3,FALSE))</xm:f>
            <x14:dxf>
              <fill>
                <patternFill>
                  <bgColor rgb="FF92D050"/>
                </patternFill>
              </fill>
            </x14:dxf>
          </x14:cfRule>
          <x14:cfRule type="expression" priority="19" stopIfTrue="1" id="{C18E1B78-339E-4268-86F7-C09420CC3798}">
            <xm:f>AND(K8&gt;=VLOOKUP(H8,data!$A$45:$C$68,2,FALSE)*0.9,K8&lt;=VLOOKUP(H8,data!$A$45:$C$68,3,FALSE)*1.1)</xm:f>
            <x14:dxf>
              <fill>
                <patternFill>
                  <bgColor rgb="FFFFC000"/>
                </patternFill>
              </fill>
            </x14:dxf>
          </x14:cfRule>
          <xm:sqref>K8:K21</xm:sqref>
        </x14:conditionalFormatting>
        <x14:conditionalFormatting xmlns:xm="http://schemas.microsoft.com/office/excel/2006/main">
          <x14:cfRule type="cellIs" priority="65" operator="equal" id="{5C9377A2-AD6A-4FEB-B868-DCD2A1F00A3B}">
            <xm:f>data!$G$4</xm:f>
            <x14:dxf>
              <fill>
                <patternFill>
                  <bgColor rgb="FFFFC000"/>
                </patternFill>
              </fill>
            </x14:dxf>
          </x14:cfRule>
          <xm:sqref>AD8:AH21</xm:sqref>
        </x14:conditionalFormatting>
        <x14:conditionalFormatting xmlns:xm="http://schemas.microsoft.com/office/excel/2006/main">
          <x14:cfRule type="containsText" priority="38" operator="containsText" id="{2CBAF468-B478-41FD-872E-449E1BD1090F}">
            <xm:f>NOT(ISERROR(SEARCH(data!$G$3,AO8)))</xm:f>
            <xm:f>data!$G$3</xm:f>
            <x14:dxf>
              <fill>
                <patternFill>
                  <bgColor rgb="FFFF0000"/>
                </patternFill>
              </fill>
            </x14:dxf>
          </x14:cfRule>
          <x14:cfRule type="containsText" priority="39" operator="containsText" id="{2A5182B0-0DEA-4383-B330-2706FBFE3527}">
            <xm:f>NOT(ISERROR(SEARCH(data!$G$4,AO8)))</xm:f>
            <xm:f>data!$G$4</xm:f>
            <x14:dxf>
              <fill>
                <patternFill>
                  <bgColor rgb="FFFFC000"/>
                </patternFill>
              </fill>
            </x14:dxf>
          </x14:cfRule>
          <xm:sqref>AO8:AO21</xm:sqref>
        </x14:conditionalFormatting>
        <x14:conditionalFormatting xmlns:xm="http://schemas.microsoft.com/office/excel/2006/main">
          <x14:cfRule type="containsText" priority="42" operator="containsText" id="{20B620B2-D55B-461A-9308-45045C74282D}">
            <xm:f>NOT(ISERROR(SEARCH(data!$A$15,F8)))</xm:f>
            <xm:f>data!$A$15</xm:f>
            <x14:dxf>
              <fill>
                <patternFill>
                  <bgColor rgb="FF92D050"/>
                </patternFill>
              </fill>
            </x14:dxf>
          </x14:cfRule>
          <x14:cfRule type="containsText" priority="43" operator="containsText" id="{1707F535-D2CE-4045-8453-82202B7050FB}">
            <xm:f>NOT(ISERROR(SEARCH(data!$A$17,F8)))</xm:f>
            <xm:f>data!$A$17</xm:f>
            <x14:dxf>
              <fill>
                <patternFill>
                  <bgColor rgb="FFFFC000"/>
                </patternFill>
              </fill>
            </x14:dxf>
          </x14:cfRule>
          <xm:sqref>F8:F14</xm:sqref>
        </x14:conditionalFormatting>
        <x14:conditionalFormatting xmlns:xm="http://schemas.microsoft.com/office/excel/2006/main">
          <x14:cfRule type="containsText" priority="37" operator="containsText" id="{3D21BAD7-59DB-454B-B2A9-1625E4D533E0}">
            <xm:f>NOT(ISERROR(SEARCH(data!$G$2,AO8)))</xm:f>
            <xm:f>data!$G$2</xm:f>
            <x14:dxf>
              <fill>
                <patternFill>
                  <bgColor rgb="FF92D050"/>
                </patternFill>
              </fill>
            </x14:dxf>
          </x14:cfRule>
          <xm:sqref>AO8:AO21</xm:sqref>
        </x14:conditionalFormatting>
        <x14:conditionalFormatting xmlns:xm="http://schemas.microsoft.com/office/excel/2006/main">
          <x14:cfRule type="expression" priority="12" stopIfTrue="1" id="{695C14ED-293F-405A-AAEE-494D285EB12C}">
            <xm:f>ISNUMBER(SEARCH(AI8,VLOOKUP(H8,data!$A$22:$E$33,4,FALSE)))</xm:f>
            <x14:dxf>
              <fill>
                <patternFill>
                  <bgColor rgb="FF92D050"/>
                </patternFill>
              </fill>
            </x14:dxf>
          </x14:cfRule>
          <xm:sqref>AI8:AI21</xm:sqref>
        </x14:conditionalFormatting>
        <x14:conditionalFormatting xmlns:xm="http://schemas.microsoft.com/office/excel/2006/main">
          <x14:cfRule type="expression" priority="9" stopIfTrue="1" id="{139A4020-9544-4192-B093-578F5A51BBD6}">
            <xm:f>ISNUMBER(SEARCH(AJ8,VLOOKUP(H8,data!$A$22:$E$33,5,FALSE)))</xm:f>
            <x14:dxf>
              <fill>
                <patternFill>
                  <bgColor rgb="FF92D050"/>
                </patternFill>
              </fill>
            </x14:dxf>
          </x14:cfRule>
          <xm:sqref>AJ8:AJ21</xm:sqref>
        </x14:conditionalFormatting>
        <x14:conditionalFormatting xmlns:xm="http://schemas.microsoft.com/office/excel/2006/main">
          <x14:cfRule type="expression" priority="2" stopIfTrue="1" id="{47BA035F-4C28-4C20-A9FF-E85BFA184437}">
            <xm:f>OR(L8&lt;VLOOKUP(I8,data!$A$22:$C$27,2,FALSE)*0.9,L8&gt;VLOOKUP(I8,data!$A$22:$C$27,3,FALSE)*1.1)</xm:f>
            <x14:dxf>
              <fill>
                <patternFill>
                  <bgColor rgb="FFFF0000"/>
                </patternFill>
              </fill>
            </x14:dxf>
          </x14:cfRule>
          <x14:cfRule type="expression" priority="3" stopIfTrue="1" id="{49C434FF-13C2-4D52-9B16-A8C7257E74E3}">
            <xm:f>AND(L8&gt;=VLOOKUP(I8,data!$A$22:$C$27,2,FALSE),L8&lt;=VLOOKUP(I8,data!$A$22:$C$27,3,FALSE))</xm:f>
            <x14:dxf>
              <fill>
                <patternFill>
                  <bgColor rgb="FF92D050"/>
                </patternFill>
              </fill>
            </x14:dxf>
          </x14:cfRule>
          <x14:cfRule type="expression" priority="4" stopIfTrue="1" id="{3582CBC6-B477-4F04-8D6D-E68B69D79A4F}">
            <xm:f>AND(L8&gt;=VLOOKUP(I8,data!$A$22:$C$27,2,FALSE)*0.9,L8&lt;=VLOOKUP(I8,data!$A$22:$C$27,3,FALSE)*1.1)</xm:f>
            <x14:dxf>
              <fill>
                <patternFill>
                  <bgColor rgb="FFFFC000"/>
                </patternFill>
              </fill>
            </x14:dxf>
          </x14:cfRule>
          <xm:sqref>L8:M21</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data!$G$2:$G$4</xm:f>
          </x14:formula1>
          <xm:sqref>AK8:AM22 AD8:AF22 AH8:AH22 AG22 AO8:AO21</xm:sqref>
        </x14:dataValidation>
        <x14:dataValidation type="list" allowBlank="1" showInputMessage="1" showErrorMessage="1">
          <x14:formula1>
            <xm:f>data!$A$15:$A$17</xm:f>
          </x14:formula1>
          <xm:sqref>F8:F21</xm:sqref>
        </x14:dataValidation>
        <x14:dataValidation type="list" allowBlank="1" showInputMessage="1" showErrorMessage="1">
          <x14:formula1>
            <xm:f>data!$R$2:$R$4</xm:f>
          </x14:formula1>
          <xm:sqref>AU8:AV21 AR8:AS21</xm:sqref>
        </x14:dataValidation>
        <x14:dataValidation type="list" allowBlank="1" showInputMessage="1" showErrorMessage="1">
          <x14:formula1>
            <xm:f>data!$T$2:$T$2</xm:f>
          </x14:formula1>
          <xm:sqref>AT8:AT21</xm:sqref>
        </x14:dataValidation>
        <x14:dataValidation type="list" allowBlank="1" showInputMessage="1" showErrorMessage="1">
          <x14:formula1>
            <xm:f>data!$F$2:$F$3</xm:f>
          </x14:formula1>
          <xm:sqref>AJ8:AJ21</xm:sqref>
        </x14:dataValidation>
        <x14:dataValidation type="list" allowBlank="1" showInputMessage="1" showErrorMessage="1">
          <x14:formula1>
            <xm:f>data!$E$2:$E$5</xm:f>
          </x14:formula1>
          <xm:sqref>AI8:AI21</xm:sqref>
        </x14:dataValidation>
        <x14:dataValidation type="list" allowBlank="1" showInputMessage="1" showErrorMessage="1">
          <x14:formula1>
            <xm:f>data!$B$15:$B$16</xm:f>
          </x14:formula1>
          <xm:sqref>AB8:AB21</xm:sqref>
        </x14:dataValidation>
        <x14:dataValidation type="list" allowBlank="1" showInputMessage="1" showErrorMessage="1">
          <x14:formula1>
            <xm:f>data!$G$45:$G$50</xm:f>
          </x14:formula1>
          <xm:sqref>G8:G21</xm:sqref>
        </x14:dataValidation>
        <x14:dataValidation type="list" allowBlank="1" showInputMessage="1" showErrorMessage="1">
          <x14:formula1>
            <xm:f>data!$A$45:$A$68</xm:f>
          </x14:formula1>
          <xm:sqref>H8:H21</xm:sqref>
        </x14:dataValidation>
        <x14:dataValidation type="list" allowBlank="1" showInputMessage="1" showErrorMessage="1">
          <x14:formula1>
            <xm:f>data!$I$2:$I$4</xm:f>
          </x14:formula1>
          <xm:sqref>AG8:AG21</xm:sqref>
        </x14:dataValidation>
        <x14:dataValidation type="list" allowBlank="1" showInputMessage="1" showErrorMessage="1">
          <x14:formula1>
            <xm:f>data!$A$22:$A$27</xm:f>
          </x14:formula1>
          <xm:sqref>I8:I21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BB81"/>
  <sheetViews>
    <sheetView showGridLines="0" topLeftCell="A4" zoomScale="90" zoomScaleNormal="90" workbookViewId="0">
      <selection activeCell="F13" sqref="F13"/>
    </sheetView>
  </sheetViews>
  <sheetFormatPr defaultColWidth="8.85546875" defaultRowHeight="15" outlineLevelCol="1" x14ac:dyDescent="0.25"/>
  <cols>
    <col min="1" max="2" width="32.85546875" style="21" customWidth="1"/>
    <col min="3" max="3" width="10.85546875" style="21" customWidth="1"/>
    <col min="4" max="4" width="0.85546875" style="21" customWidth="1"/>
    <col min="5" max="5" width="10.7109375" style="21" customWidth="1"/>
    <col min="6" max="6" width="8.28515625" style="21" customWidth="1"/>
    <col min="7" max="7" width="0.85546875" style="24" customWidth="1"/>
    <col min="8" max="8" width="8.7109375" style="21" customWidth="1"/>
    <col min="9" max="9" width="11.28515625" style="21" customWidth="1"/>
    <col min="10" max="10" width="0.85546875" style="24" customWidth="1"/>
    <col min="11" max="12" width="16.7109375" style="21" customWidth="1"/>
    <col min="13" max="13" width="0.85546875" style="21" customWidth="1"/>
    <col min="14" max="14" width="31.5703125" style="21" customWidth="1"/>
    <col min="15" max="15" width="13.140625" style="21" customWidth="1"/>
    <col min="16" max="16" width="0.85546875" style="24" customWidth="1"/>
    <col min="17" max="19" width="8.85546875" style="21" hidden="1" customWidth="1" outlineLevel="1"/>
    <col min="20" max="23" width="9.140625" style="21" hidden="1" customWidth="1" outlineLevel="1"/>
    <col min="24" max="24" width="2.85546875" style="24" hidden="1" customWidth="1" outlineLevel="1"/>
    <col min="25" max="25" width="12.28515625" style="24" hidden="1" customWidth="1" outlineLevel="1"/>
    <col min="26" max="26" width="0.85546875" style="24" hidden="1" customWidth="1" outlineLevel="1"/>
    <col min="27" max="27" width="9.5703125" style="21" hidden="1" customWidth="1" outlineLevel="1"/>
    <col min="28" max="28" width="8.7109375" style="21" hidden="1" customWidth="1" outlineLevel="1"/>
    <col min="29" max="29" width="10.7109375" style="21" hidden="1" customWidth="1" outlineLevel="1"/>
    <col min="30" max="30" width="10.5703125" style="21" hidden="1" customWidth="1" outlineLevel="1"/>
    <col min="31" max="31" width="9.7109375" style="21" hidden="1" customWidth="1" outlineLevel="1"/>
    <col min="32" max="32" width="8.85546875" style="21" hidden="1" customWidth="1" outlineLevel="1"/>
    <col min="33" max="33" width="13" style="21" hidden="1" customWidth="1" outlineLevel="1"/>
    <col min="34" max="34" width="12.28515625" style="21" hidden="1" customWidth="1" outlineLevel="1"/>
    <col min="35" max="35" width="0.85546875" style="21" hidden="1" customWidth="1" outlineLevel="1"/>
    <col min="36" max="36" width="9.7109375" style="21" hidden="1" customWidth="1" outlineLevel="1"/>
    <col min="37" max="37" width="19.140625" style="21" hidden="1" customWidth="1" outlineLevel="1"/>
    <col min="38" max="39" width="12.7109375" style="21" hidden="1" customWidth="1" outlineLevel="1"/>
    <col min="40" max="40" width="11.140625" style="21" hidden="1" customWidth="1" outlineLevel="1"/>
    <col min="41" max="41" width="0.85546875" style="21" customWidth="1" collapsed="1"/>
    <col min="42" max="42" width="40" style="21" customWidth="1"/>
    <col min="43" max="43" width="13.7109375" style="21" customWidth="1"/>
    <col min="44" max="44" width="0.7109375" style="24" customWidth="1"/>
    <col min="45" max="45" width="16.28515625" style="21" customWidth="1"/>
    <col min="46" max="49" width="11.7109375" style="21" customWidth="1"/>
    <col min="50" max="50" width="13.28515625" style="21" customWidth="1"/>
    <col min="51" max="16384" width="8.85546875" style="21"/>
  </cols>
  <sheetData>
    <row r="1" spans="1:51" s="24" customFormat="1" ht="6.75" customHeight="1" x14ac:dyDescent="0.25">
      <c r="A1" s="18"/>
      <c r="B1" s="18"/>
      <c r="C1" s="18"/>
      <c r="D1" s="23"/>
      <c r="G1" s="18"/>
      <c r="I1" s="23"/>
      <c r="J1" s="18"/>
      <c r="K1" s="18"/>
      <c r="L1" s="18"/>
      <c r="M1" s="18"/>
      <c r="N1" s="18"/>
      <c r="O1" s="18"/>
      <c r="P1" s="18"/>
      <c r="R1" s="23"/>
      <c r="T1" s="18"/>
    </row>
    <row r="2" spans="1:51" s="24" customFormat="1" ht="24" customHeight="1" x14ac:dyDescent="0.25">
      <c r="A2" s="199" t="s">
        <v>237</v>
      </c>
      <c r="B2" s="219"/>
      <c r="C2" s="200"/>
      <c r="D2" s="23"/>
      <c r="E2" s="222" t="s">
        <v>168</v>
      </c>
      <c r="F2" s="222"/>
      <c r="G2" s="222"/>
      <c r="H2" s="222"/>
      <c r="I2" s="222" t="s">
        <v>233</v>
      </c>
      <c r="J2" s="18"/>
      <c r="K2" s="18"/>
      <c r="L2" s="18"/>
      <c r="M2" s="18"/>
      <c r="N2" s="18"/>
      <c r="O2" s="18"/>
      <c r="P2" s="18"/>
      <c r="R2" s="23"/>
      <c r="T2" s="18"/>
    </row>
    <row r="3" spans="1:51" ht="24" customHeight="1" x14ac:dyDescent="0.35">
      <c r="A3" s="201"/>
      <c r="B3" s="220"/>
      <c r="C3" s="202"/>
      <c r="E3" s="222"/>
      <c r="F3" s="222"/>
      <c r="G3" s="222"/>
      <c r="H3" s="222"/>
      <c r="I3" s="222"/>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4"/>
    </row>
    <row r="4" spans="1:51" s="24" customFormat="1" ht="6.75" customHeight="1" x14ac:dyDescent="0.25">
      <c r="A4" s="18"/>
      <c r="B4" s="18"/>
      <c r="C4" s="18"/>
      <c r="D4" s="23"/>
      <c r="G4" s="18"/>
      <c r="I4" s="23"/>
      <c r="J4" s="18"/>
      <c r="K4" s="18"/>
      <c r="L4" s="18"/>
      <c r="M4" s="18"/>
      <c r="N4" s="18"/>
      <c r="O4" s="18"/>
      <c r="P4" s="18"/>
      <c r="R4" s="23"/>
      <c r="T4" s="18"/>
    </row>
    <row r="5" spans="1:51" ht="40.15" customHeight="1" x14ac:dyDescent="0.25">
      <c r="A5" s="212" t="s">
        <v>170</v>
      </c>
      <c r="B5" s="212"/>
      <c r="C5" s="212"/>
      <c r="E5" s="197" t="s">
        <v>169</v>
      </c>
      <c r="F5" s="197"/>
      <c r="G5" s="53"/>
      <c r="H5" s="195" t="s">
        <v>102</v>
      </c>
      <c r="I5" s="195"/>
      <c r="J5" s="53"/>
      <c r="K5" s="197" t="s">
        <v>112</v>
      </c>
      <c r="L5" s="197"/>
      <c r="M5" s="197"/>
      <c r="N5" s="197"/>
      <c r="O5" s="197"/>
      <c r="P5" s="53"/>
      <c r="Q5" s="197" t="s">
        <v>103</v>
      </c>
      <c r="R5" s="197"/>
      <c r="S5" s="197"/>
      <c r="T5" s="197"/>
      <c r="U5" s="197"/>
      <c r="V5" s="197"/>
      <c r="W5" s="197"/>
      <c r="X5" s="53"/>
      <c r="Y5" s="197" t="s">
        <v>117</v>
      </c>
      <c r="Z5" s="197"/>
      <c r="AA5" s="197"/>
      <c r="AB5" s="197"/>
      <c r="AC5" s="197"/>
      <c r="AD5" s="197"/>
      <c r="AE5" s="197"/>
      <c r="AF5" s="197"/>
      <c r="AG5" s="197"/>
      <c r="AH5" s="197"/>
      <c r="AJ5" s="197" t="s">
        <v>114</v>
      </c>
      <c r="AK5" s="197"/>
      <c r="AL5" s="197"/>
      <c r="AM5" s="197"/>
      <c r="AN5" s="197"/>
      <c r="AP5" s="197" t="s">
        <v>116</v>
      </c>
      <c r="AQ5" s="197"/>
      <c r="AR5" s="53"/>
      <c r="AS5" s="213" t="s">
        <v>56</v>
      </c>
      <c r="AT5" s="213"/>
      <c r="AU5" s="213"/>
      <c r="AV5" s="213"/>
      <c r="AW5" s="213"/>
      <c r="AX5" s="213"/>
    </row>
    <row r="6" spans="1:51" s="24" customFormat="1" ht="6.75" customHeight="1" thickBot="1" x14ac:dyDescent="0.3">
      <c r="A6" s="18"/>
      <c r="B6" s="18"/>
      <c r="C6" s="18"/>
      <c r="D6" s="23"/>
      <c r="G6" s="18"/>
      <c r="I6" s="23"/>
      <c r="J6" s="18"/>
      <c r="K6" s="18"/>
      <c r="L6" s="18"/>
      <c r="M6" s="18"/>
      <c r="N6" s="18"/>
      <c r="O6" s="18"/>
      <c r="P6" s="18"/>
      <c r="R6" s="23"/>
      <c r="T6" s="18"/>
    </row>
    <row r="7" spans="1:51" s="40" customFormat="1" ht="43.9" customHeight="1" thickBot="1" x14ac:dyDescent="0.3">
      <c r="A7" s="74"/>
      <c r="B7" s="74"/>
      <c r="C7" s="74"/>
      <c r="E7" s="56" t="s">
        <v>167</v>
      </c>
      <c r="F7" s="56" t="s">
        <v>131</v>
      </c>
      <c r="G7" s="59"/>
      <c r="H7" s="56" t="s">
        <v>144</v>
      </c>
      <c r="I7" s="56" t="s">
        <v>145</v>
      </c>
      <c r="J7" s="59"/>
      <c r="K7" s="58" t="s">
        <v>101</v>
      </c>
      <c r="L7" s="151" t="s">
        <v>255</v>
      </c>
      <c r="M7" s="58"/>
      <c r="N7" s="214" t="s">
        <v>143</v>
      </c>
      <c r="O7" s="215"/>
      <c r="P7" s="91"/>
      <c r="Q7" s="56" t="s">
        <v>104</v>
      </c>
      <c r="R7" s="56" t="s">
        <v>105</v>
      </c>
      <c r="S7" s="56" t="s">
        <v>106</v>
      </c>
      <c r="T7" s="56" t="s">
        <v>137</v>
      </c>
      <c r="U7" s="56" t="s">
        <v>138</v>
      </c>
      <c r="V7" s="56" t="s">
        <v>139</v>
      </c>
      <c r="W7" s="56" t="s">
        <v>140</v>
      </c>
      <c r="X7" s="61"/>
      <c r="Y7" s="92" t="s">
        <v>193</v>
      </c>
      <c r="Z7" s="57"/>
      <c r="AA7" s="58" t="s">
        <v>51</v>
      </c>
      <c r="AB7" s="56" t="s">
        <v>52</v>
      </c>
      <c r="AC7" s="56" t="s">
        <v>174</v>
      </c>
      <c r="AD7" s="56" t="s">
        <v>200</v>
      </c>
      <c r="AE7" s="56" t="s">
        <v>178</v>
      </c>
      <c r="AF7" s="56" t="s">
        <v>100</v>
      </c>
      <c r="AG7" s="56" t="s">
        <v>133</v>
      </c>
      <c r="AH7" s="56" t="s">
        <v>173</v>
      </c>
      <c r="AI7" s="93"/>
      <c r="AJ7" s="94" t="s">
        <v>132</v>
      </c>
      <c r="AK7" s="58" t="s">
        <v>66</v>
      </c>
      <c r="AL7" s="56" t="s">
        <v>67</v>
      </c>
      <c r="AM7" s="58" t="s">
        <v>68</v>
      </c>
      <c r="AN7" s="56" t="s">
        <v>69</v>
      </c>
      <c r="AO7" s="95"/>
      <c r="AP7" s="64"/>
      <c r="AQ7" s="95"/>
      <c r="AR7" s="83"/>
      <c r="AS7" s="96" t="s">
        <v>196</v>
      </c>
      <c r="AT7" s="182" t="s">
        <v>260</v>
      </c>
      <c r="AU7" s="63" t="s">
        <v>187</v>
      </c>
      <c r="AV7" s="63" t="s">
        <v>188</v>
      </c>
      <c r="AW7" s="63" t="s">
        <v>118</v>
      </c>
      <c r="AX7" s="56" t="s">
        <v>182</v>
      </c>
    </row>
    <row r="8" spans="1:51" x14ac:dyDescent="0.25">
      <c r="A8" s="65" t="s">
        <v>171</v>
      </c>
      <c r="B8" s="65"/>
      <c r="C8" s="97">
        <f>COUNTA(E8:E50)</f>
        <v>0</v>
      </c>
      <c r="E8" s="132"/>
      <c r="F8" s="132"/>
      <c r="G8" s="98"/>
      <c r="H8" s="124"/>
      <c r="I8" s="125"/>
      <c r="J8" s="98"/>
      <c r="K8" s="133"/>
      <c r="L8" s="173">
        <f>IF(H8="oui",SUMIF(typelogement[Type],I8,typelogement[SUH max])*1.1,SUMIF(typelogement[Type],I8,typelogement[SUH max]))</f>
        <v>0</v>
      </c>
      <c r="M8" s="98"/>
      <c r="N8" s="99"/>
      <c r="O8" s="100" t="s">
        <v>82</v>
      </c>
      <c r="P8" s="98"/>
      <c r="Q8" s="127"/>
      <c r="R8" s="127"/>
      <c r="S8" s="127"/>
      <c r="T8" s="127"/>
      <c r="U8" s="127"/>
      <c r="V8" s="127"/>
      <c r="W8" s="127"/>
      <c r="X8" s="45"/>
      <c r="Y8" s="71"/>
      <c r="Z8" s="72"/>
      <c r="AA8" s="124"/>
      <c r="AB8" s="124"/>
      <c r="AC8" s="124"/>
      <c r="AD8" s="124"/>
      <c r="AE8" s="124"/>
      <c r="AF8" s="124"/>
      <c r="AG8" s="124"/>
      <c r="AH8" s="124"/>
      <c r="AJ8" s="125" t="s">
        <v>0</v>
      </c>
      <c r="AK8" s="124"/>
      <c r="AL8" s="124"/>
      <c r="AM8" s="124"/>
      <c r="AN8" s="124"/>
      <c r="AP8" s="101" t="s">
        <v>201</v>
      </c>
      <c r="AQ8" s="124"/>
      <c r="AR8" s="102"/>
      <c r="AS8" s="103"/>
      <c r="AT8" s="131">
        <v>1</v>
      </c>
      <c r="AU8" s="131"/>
      <c r="AV8" s="131"/>
      <c r="AW8" s="131"/>
      <c r="AX8" s="125"/>
    </row>
    <row r="9" spans="1:51" x14ac:dyDescent="0.25">
      <c r="A9" s="74"/>
      <c r="B9" s="74"/>
      <c r="C9" s="74"/>
      <c r="E9" s="132"/>
      <c r="F9" s="132"/>
      <c r="G9" s="98"/>
      <c r="H9" s="124"/>
      <c r="I9" s="125"/>
      <c r="J9" s="98"/>
      <c r="K9" s="133"/>
      <c r="L9" s="173">
        <f>IF(H9="oui",SUMIF(typelogement[Type],I9,typelogement[SUH max])*1.1,SUMIF(typelogement[Type],I9,typelogement[SUH max]))</f>
        <v>0</v>
      </c>
      <c r="M9" s="98"/>
      <c r="N9" s="99" t="s">
        <v>154</v>
      </c>
      <c r="O9" s="143">
        <f>SUM(K8:K50)</f>
        <v>0</v>
      </c>
      <c r="P9" s="98"/>
      <c r="Q9" s="127"/>
      <c r="R9" s="127"/>
      <c r="S9" s="127"/>
      <c r="T9" s="127"/>
      <c r="U9" s="127"/>
      <c r="V9" s="127"/>
      <c r="W9" s="127"/>
      <c r="X9" s="45"/>
      <c r="Y9" s="71"/>
      <c r="Z9" s="72"/>
      <c r="AA9" s="124"/>
      <c r="AB9" s="124"/>
      <c r="AC9" s="124"/>
      <c r="AD9" s="124"/>
      <c r="AE9" s="134"/>
      <c r="AF9" s="124"/>
      <c r="AG9" s="124"/>
      <c r="AH9" s="124"/>
      <c r="AJ9" s="125"/>
      <c r="AK9" s="124"/>
      <c r="AL9" s="124"/>
      <c r="AM9" s="124"/>
      <c r="AN9" s="124"/>
      <c r="AP9" s="104" t="s">
        <v>202</v>
      </c>
      <c r="AQ9" s="124"/>
      <c r="AR9" s="102"/>
      <c r="AS9" s="103"/>
      <c r="AT9" s="131">
        <v>1</v>
      </c>
      <c r="AU9" s="131"/>
      <c r="AV9" s="131"/>
      <c r="AW9" s="131"/>
      <c r="AX9" s="125"/>
    </row>
    <row r="10" spans="1:51" x14ac:dyDescent="0.25">
      <c r="A10" s="65" t="s">
        <v>172</v>
      </c>
      <c r="B10" s="65"/>
      <c r="C10" s="75">
        <f>SUM(AS8:AS50)</f>
        <v>0</v>
      </c>
      <c r="E10" s="132"/>
      <c r="F10" s="132"/>
      <c r="G10" s="98"/>
      <c r="H10" s="124"/>
      <c r="I10" s="125"/>
      <c r="J10" s="98"/>
      <c r="K10" s="133"/>
      <c r="L10" s="173">
        <f>IF(H10="oui",SUMIF(typelogement[Type],I10,typelogement[SUH max])*1.1,SUMIF(typelogement[Type],I10,typelogement[SUH max]))</f>
        <v>0</v>
      </c>
      <c r="M10" s="98"/>
      <c r="N10" s="99" t="s">
        <v>254</v>
      </c>
      <c r="O10" s="156">
        <f>+SUM(L8:L50)</f>
        <v>0</v>
      </c>
      <c r="P10" s="98"/>
      <c r="Q10" s="127"/>
      <c r="R10" s="127"/>
      <c r="S10" s="127"/>
      <c r="T10" s="127"/>
      <c r="U10" s="127"/>
      <c r="V10" s="127"/>
      <c r="W10" s="127"/>
      <c r="X10" s="45"/>
      <c r="Y10" s="71"/>
      <c r="Z10" s="72"/>
      <c r="AA10" s="124"/>
      <c r="AB10" s="124"/>
      <c r="AC10" s="124"/>
      <c r="AD10" s="124"/>
      <c r="AE10" s="134"/>
      <c r="AF10" s="124"/>
      <c r="AG10" s="124"/>
      <c r="AH10" s="124"/>
      <c r="AJ10" s="125"/>
      <c r="AK10" s="124"/>
      <c r="AL10" s="124"/>
      <c r="AM10" s="124"/>
      <c r="AN10" s="124"/>
      <c r="AP10" s="104" t="s">
        <v>203</v>
      </c>
      <c r="AQ10" s="124"/>
      <c r="AR10" s="45"/>
      <c r="AS10" s="103"/>
      <c r="AT10" s="131">
        <v>1</v>
      </c>
      <c r="AU10" s="131"/>
      <c r="AV10" s="131"/>
      <c r="AW10" s="131"/>
      <c r="AX10" s="125"/>
    </row>
    <row r="11" spans="1:51" ht="14.45" customHeight="1" x14ac:dyDescent="0.25">
      <c r="A11" s="74"/>
      <c r="B11" s="74"/>
      <c r="C11" s="74"/>
      <c r="E11" s="132"/>
      <c r="F11" s="132"/>
      <c r="G11" s="98"/>
      <c r="H11" s="124"/>
      <c r="I11" s="125"/>
      <c r="J11" s="98"/>
      <c r="K11" s="133"/>
      <c r="L11" s="173">
        <f>IF(H11="oui",SUMIF(typelogement[Type],I11,typelogement[SUH max])*1.1,SUMIF(typelogement[Type],I11,typelogement[SUH max]))</f>
        <v>0</v>
      </c>
      <c r="M11" s="98"/>
      <c r="N11" s="99"/>
      <c r="O11" s="156"/>
      <c r="P11" s="98"/>
      <c r="Q11" s="127"/>
      <c r="R11" s="127"/>
      <c r="S11" s="127"/>
      <c r="T11" s="127"/>
      <c r="U11" s="127"/>
      <c r="V11" s="127"/>
      <c r="W11" s="127"/>
      <c r="X11" s="45"/>
      <c r="Y11" s="71"/>
      <c r="Z11" s="72"/>
      <c r="AA11" s="124"/>
      <c r="AB11" s="124"/>
      <c r="AC11" s="124"/>
      <c r="AD11" s="124"/>
      <c r="AE11" s="134"/>
      <c r="AF11" s="124"/>
      <c r="AG11" s="124"/>
      <c r="AH11" s="124"/>
      <c r="AJ11" s="125"/>
      <c r="AK11" s="124"/>
      <c r="AL11" s="124"/>
      <c r="AM11" s="124"/>
      <c r="AN11" s="124"/>
      <c r="AP11" s="164"/>
      <c r="AQ11" s="124"/>
      <c r="AR11" s="105"/>
      <c r="AS11" s="103"/>
      <c r="AT11" s="131">
        <v>1</v>
      </c>
      <c r="AU11" s="131"/>
      <c r="AV11" s="131"/>
      <c r="AW11" s="131"/>
      <c r="AX11" s="125"/>
    </row>
    <row r="12" spans="1:51" ht="14.45" customHeight="1" x14ac:dyDescent="0.25">
      <c r="A12" s="65" t="s">
        <v>265</v>
      </c>
      <c r="B12" s="76">
        <f>SUM(COUNTIF(I7:I49,{"0.1"}))</f>
        <v>0</v>
      </c>
      <c r="C12" s="181" t="e">
        <f>SUM(COUNTIF(I7:I49,{"0.1"}))/C8</f>
        <v>#DIV/0!</v>
      </c>
      <c r="E12" s="132"/>
      <c r="F12" s="132"/>
      <c r="G12" s="98"/>
      <c r="H12" s="124"/>
      <c r="I12" s="125"/>
      <c r="J12" s="98"/>
      <c r="K12" s="133"/>
      <c r="L12" s="173">
        <f>IF(H12="oui",SUMIF(typelogement[Type],I12,typelogement[SUH max])*1.1,SUMIF(typelogement[Type],I12,typelogement[SUH max]))</f>
        <v>0</v>
      </c>
      <c r="M12" s="98"/>
      <c r="N12" s="99"/>
      <c r="O12" s="156"/>
      <c r="P12" s="98"/>
      <c r="Q12" s="127"/>
      <c r="R12" s="127"/>
      <c r="S12" s="127"/>
      <c r="T12" s="127"/>
      <c r="U12" s="127"/>
      <c r="V12" s="127"/>
      <c r="W12" s="127"/>
      <c r="X12" s="45"/>
      <c r="Y12" s="71"/>
      <c r="Z12" s="72"/>
      <c r="AA12" s="124"/>
      <c r="AB12" s="124"/>
      <c r="AC12" s="124"/>
      <c r="AD12" s="124"/>
      <c r="AE12" s="134"/>
      <c r="AF12" s="124"/>
      <c r="AG12" s="124"/>
      <c r="AH12" s="124"/>
      <c r="AJ12" s="125"/>
      <c r="AK12" s="124"/>
      <c r="AL12" s="124"/>
      <c r="AM12" s="124"/>
      <c r="AN12" s="124"/>
      <c r="AP12" s="163"/>
      <c r="AQ12" s="124"/>
      <c r="AR12" s="107"/>
      <c r="AS12" s="103"/>
      <c r="AT12" s="131">
        <v>1</v>
      </c>
      <c r="AU12" s="131"/>
      <c r="AV12" s="131"/>
      <c r="AW12" s="131"/>
      <c r="AX12" s="125"/>
    </row>
    <row r="13" spans="1:51" x14ac:dyDescent="0.25">
      <c r="A13" s="76" t="s">
        <v>161</v>
      </c>
      <c r="B13" s="76">
        <f>SUM(COUNTIF(I8:I50,{"1.1";"1.2"}))</f>
        <v>0</v>
      </c>
      <c r="C13" s="181" t="e">
        <f>SUM(COUNTIF(I8:I50,{"1.1";"1.2"}))/C8</f>
        <v>#DIV/0!</v>
      </c>
      <c r="E13" s="132"/>
      <c r="F13" s="132"/>
      <c r="G13" s="98"/>
      <c r="H13" s="124"/>
      <c r="I13" s="125"/>
      <c r="J13" s="98"/>
      <c r="K13" s="133"/>
      <c r="L13" s="173">
        <f>IF(H13="oui",SUMIF(typelogement[Type],I13,typelogement[SUH max])*1.1,SUMIF(typelogement[Type],I13,typelogement[SUH max]))</f>
        <v>0</v>
      </c>
      <c r="M13" s="98"/>
      <c r="N13" s="99"/>
      <c r="O13" s="100"/>
      <c r="P13" s="98"/>
      <c r="Q13" s="127"/>
      <c r="R13" s="127"/>
      <c r="S13" s="127"/>
      <c r="T13" s="127"/>
      <c r="U13" s="127"/>
      <c r="V13" s="127"/>
      <c r="W13" s="127"/>
      <c r="X13" s="45"/>
      <c r="Y13" s="71"/>
      <c r="Z13" s="72"/>
      <c r="AA13" s="124"/>
      <c r="AB13" s="124"/>
      <c r="AC13" s="124"/>
      <c r="AD13" s="124"/>
      <c r="AE13" s="134"/>
      <c r="AF13" s="124"/>
      <c r="AG13" s="124"/>
      <c r="AH13" s="124"/>
      <c r="AJ13" s="125"/>
      <c r="AK13" s="124"/>
      <c r="AL13" s="124"/>
      <c r="AM13" s="124"/>
      <c r="AN13" s="124"/>
      <c r="AP13" s="106"/>
      <c r="AQ13" s="72"/>
      <c r="AR13" s="107"/>
      <c r="AS13" s="103"/>
      <c r="AT13" s="131">
        <v>1</v>
      </c>
      <c r="AU13" s="131"/>
      <c r="AV13" s="131"/>
      <c r="AW13" s="131"/>
      <c r="AX13" s="125"/>
    </row>
    <row r="14" spans="1:51" x14ac:dyDescent="0.25">
      <c r="A14" s="76" t="s">
        <v>162</v>
      </c>
      <c r="B14" s="76">
        <f>SUM(COUNTIF(I8:I50,{"2.2";"2.3";"2.4"}))</f>
        <v>0</v>
      </c>
      <c r="C14" s="181" t="e">
        <f>SUM(COUNTIF(I8:I50,{"2.2";"2.3";"2.4"}))/C8</f>
        <v>#DIV/0!</v>
      </c>
      <c r="E14" s="132"/>
      <c r="F14" s="132"/>
      <c r="G14" s="98"/>
      <c r="H14" s="124"/>
      <c r="I14" s="125"/>
      <c r="J14" s="98"/>
      <c r="K14" s="133"/>
      <c r="L14" s="173">
        <f>IF(H14="oui",SUMIF(typelogement[Type],I14,typelogement[SUH max])*1.1,SUMIF(typelogement[Type],I14,typelogement[SUH max]))</f>
        <v>0</v>
      </c>
      <c r="M14" s="98"/>
      <c r="N14" s="99"/>
      <c r="O14" s="100"/>
      <c r="P14" s="98"/>
      <c r="Q14" s="127"/>
      <c r="R14" s="127"/>
      <c r="S14" s="127"/>
      <c r="T14" s="127"/>
      <c r="U14" s="127"/>
      <c r="V14" s="127"/>
      <c r="W14" s="127"/>
      <c r="X14" s="45"/>
      <c r="Y14" s="71"/>
      <c r="Z14" s="72"/>
      <c r="AA14" s="124"/>
      <c r="AB14" s="124"/>
      <c r="AC14" s="124"/>
      <c r="AD14" s="124"/>
      <c r="AE14" s="124"/>
      <c r="AF14" s="124"/>
      <c r="AG14" s="124"/>
      <c r="AH14" s="124"/>
      <c r="AJ14" s="125"/>
      <c r="AK14" s="124"/>
      <c r="AL14" s="124"/>
      <c r="AM14" s="124"/>
      <c r="AN14" s="124"/>
      <c r="AP14" s="109"/>
      <c r="AQ14" s="72"/>
      <c r="AR14" s="107"/>
      <c r="AS14" s="103"/>
      <c r="AT14" s="131">
        <v>1</v>
      </c>
      <c r="AU14" s="131"/>
      <c r="AV14" s="131"/>
      <c r="AW14" s="131"/>
      <c r="AX14" s="125"/>
    </row>
    <row r="15" spans="1:51" x14ac:dyDescent="0.25">
      <c r="A15" s="76" t="s">
        <v>163</v>
      </c>
      <c r="B15" s="76">
        <f>SUM(COUNTIF(I8:I50,{"3.4";"3.5";"3.6"}))</f>
        <v>0</v>
      </c>
      <c r="C15" s="181" t="e">
        <f>SUM(COUNTIF(I8:I50,{"3.4";"3.5";"3.6"}))/C8</f>
        <v>#DIV/0!</v>
      </c>
      <c r="E15" s="132"/>
      <c r="F15" s="132"/>
      <c r="G15" s="98"/>
      <c r="H15" s="124"/>
      <c r="I15" s="125"/>
      <c r="J15" s="98"/>
      <c r="K15" s="133"/>
      <c r="L15" s="173">
        <f>IF(H15="oui",SUMIF(typelogement[Type],I15,typelogement[SUH max])*1.1,SUMIF(typelogement[Type],I15,typelogement[SUH max]))</f>
        <v>0</v>
      </c>
      <c r="M15" s="98"/>
      <c r="N15" s="99"/>
      <c r="O15" s="100"/>
      <c r="P15" s="98"/>
      <c r="Q15" s="127"/>
      <c r="R15" s="127"/>
      <c r="S15" s="127"/>
      <c r="T15" s="127"/>
      <c r="U15" s="127"/>
      <c r="V15" s="127"/>
      <c r="W15" s="127"/>
      <c r="X15" s="45"/>
      <c r="Y15" s="71"/>
      <c r="Z15" s="72"/>
      <c r="AA15" s="124"/>
      <c r="AB15" s="124"/>
      <c r="AC15" s="124"/>
      <c r="AD15" s="124"/>
      <c r="AE15" s="124"/>
      <c r="AF15" s="124"/>
      <c r="AG15" s="124"/>
      <c r="AH15" s="124"/>
      <c r="AJ15" s="125"/>
      <c r="AK15" s="124"/>
      <c r="AL15" s="124"/>
      <c r="AM15" s="124"/>
      <c r="AN15" s="124"/>
      <c r="AP15" s="109"/>
      <c r="AQ15" s="72"/>
      <c r="AR15" s="107"/>
      <c r="AS15" s="103"/>
      <c r="AT15" s="131">
        <v>1</v>
      </c>
      <c r="AU15" s="131"/>
      <c r="AV15" s="131"/>
      <c r="AW15" s="131"/>
      <c r="AX15" s="125"/>
    </row>
    <row r="16" spans="1:51" ht="15.75" thickBot="1" x14ac:dyDescent="0.3">
      <c r="A16" s="76" t="s">
        <v>164</v>
      </c>
      <c r="B16" s="76">
        <f>SUM(COUNTIF(I8:I50,{"4.5";"4.6"}))</f>
        <v>0</v>
      </c>
      <c r="C16" s="181" t="e">
        <f>SUM(COUNTIF(I8:I50,{"4.5";"4.6"}))/C8</f>
        <v>#DIV/0!</v>
      </c>
      <c r="E16" s="132"/>
      <c r="F16" s="132"/>
      <c r="G16" s="98"/>
      <c r="H16" s="124"/>
      <c r="I16" s="125"/>
      <c r="J16" s="98"/>
      <c r="K16" s="133"/>
      <c r="L16" s="173">
        <f>IF(H16="oui",SUMIF(typelogement[Type],I16,typelogement[SUH max])*1.1,SUMIF(typelogement[Type],I16,typelogement[SUH max]))</f>
        <v>0</v>
      </c>
      <c r="M16" s="98"/>
      <c r="N16" s="110"/>
      <c r="O16" s="113"/>
      <c r="P16" s="98"/>
      <c r="Q16" s="127"/>
      <c r="R16" s="127"/>
      <c r="S16" s="127"/>
      <c r="T16" s="127"/>
      <c r="U16" s="127"/>
      <c r="V16" s="127"/>
      <c r="W16" s="127"/>
      <c r="X16" s="45"/>
      <c r="Y16" s="71"/>
      <c r="Z16" s="72"/>
      <c r="AA16" s="124"/>
      <c r="AB16" s="124"/>
      <c r="AC16" s="124"/>
      <c r="AD16" s="124"/>
      <c r="AE16" s="124"/>
      <c r="AF16" s="124"/>
      <c r="AG16" s="124"/>
      <c r="AH16" s="124"/>
      <c r="AJ16" s="125"/>
      <c r="AK16" s="124"/>
      <c r="AL16" s="124"/>
      <c r="AM16" s="124"/>
      <c r="AN16" s="124"/>
      <c r="AP16" s="109"/>
      <c r="AQ16" s="72"/>
      <c r="AR16" s="107"/>
      <c r="AS16" s="103"/>
      <c r="AT16" s="131">
        <v>1</v>
      </c>
      <c r="AU16" s="131"/>
      <c r="AV16" s="131"/>
      <c r="AW16" s="131"/>
      <c r="AX16" s="125"/>
    </row>
    <row r="17" spans="1:50" ht="15.75" thickBot="1" x14ac:dyDescent="0.3">
      <c r="A17" s="76" t="s">
        <v>165</v>
      </c>
      <c r="B17" s="76">
        <f>COUNTIF(I8:I50,"5.7")</f>
        <v>0</v>
      </c>
      <c r="C17" s="181" t="e">
        <f>COUNTIF(I8:I50,"5.7")/C8</f>
        <v>#DIV/0!</v>
      </c>
      <c r="E17" s="132"/>
      <c r="F17" s="132"/>
      <c r="G17" s="98"/>
      <c r="H17" s="124"/>
      <c r="I17" s="125"/>
      <c r="J17" s="98"/>
      <c r="K17" s="133"/>
      <c r="L17" s="173">
        <f>IF(H17="oui",SUMIF(typelogement[Type],I17,typelogement[SUH max])*1.1,SUMIF(typelogement[Type],I17,typelogement[SUH max]))</f>
        <v>0</v>
      </c>
      <c r="M17" s="98"/>
      <c r="P17" s="98"/>
      <c r="Q17" s="127"/>
      <c r="R17" s="127"/>
      <c r="S17" s="127"/>
      <c r="T17" s="127"/>
      <c r="U17" s="127"/>
      <c r="V17" s="127"/>
      <c r="W17" s="127"/>
      <c r="X17" s="45"/>
      <c r="Y17" s="71"/>
      <c r="Z17" s="72"/>
      <c r="AA17" s="124"/>
      <c r="AB17" s="124"/>
      <c r="AC17" s="124"/>
      <c r="AD17" s="124"/>
      <c r="AE17" s="124"/>
      <c r="AF17" s="124"/>
      <c r="AG17" s="124"/>
      <c r="AH17" s="124"/>
      <c r="AJ17" s="125"/>
      <c r="AK17" s="124"/>
      <c r="AL17" s="124"/>
      <c r="AM17" s="124"/>
      <c r="AN17" s="124"/>
      <c r="AP17" s="109"/>
      <c r="AQ17" s="72"/>
      <c r="AR17" s="107"/>
      <c r="AS17" s="103"/>
      <c r="AT17" s="131">
        <v>1</v>
      </c>
      <c r="AU17" s="131"/>
      <c r="AV17" s="131"/>
      <c r="AW17" s="131"/>
      <c r="AX17" s="125"/>
    </row>
    <row r="18" spans="1:50" x14ac:dyDescent="0.25">
      <c r="A18" s="76" t="s">
        <v>266</v>
      </c>
      <c r="B18" s="74">
        <f>SUM(B12:B17)</f>
        <v>0</v>
      </c>
      <c r="C18" s="180" t="e">
        <f>SUM(C12:C17)</f>
        <v>#DIV/0!</v>
      </c>
      <c r="E18" s="132"/>
      <c r="F18" s="132"/>
      <c r="G18" s="98"/>
      <c r="H18" s="124"/>
      <c r="I18" s="125"/>
      <c r="J18" s="98"/>
      <c r="K18" s="133"/>
      <c r="L18" s="173">
        <f>IF(H18="oui",SUMIF(typelogement[Type],I18,typelogement[SUH max])*1.1,SUMIF(typelogement[Type],I18,typelogement[SUH max]))</f>
        <v>0</v>
      </c>
      <c r="M18" s="98"/>
      <c r="N18" s="214" t="s">
        <v>198</v>
      </c>
      <c r="O18" s="215"/>
      <c r="P18" s="98"/>
      <c r="Q18" s="127"/>
      <c r="R18" s="127"/>
      <c r="S18" s="127"/>
      <c r="T18" s="127"/>
      <c r="U18" s="127"/>
      <c r="V18" s="127"/>
      <c r="W18" s="127"/>
      <c r="X18" s="45"/>
      <c r="Y18" s="71"/>
      <c r="Z18" s="72"/>
      <c r="AA18" s="124"/>
      <c r="AB18" s="124"/>
      <c r="AC18" s="124"/>
      <c r="AD18" s="124"/>
      <c r="AE18" s="124"/>
      <c r="AF18" s="124"/>
      <c r="AG18" s="124"/>
      <c r="AH18" s="124"/>
      <c r="AJ18" s="125"/>
      <c r="AK18" s="124"/>
      <c r="AL18" s="124"/>
      <c r="AM18" s="124"/>
      <c r="AN18" s="124"/>
      <c r="AP18" s="109"/>
      <c r="AQ18" s="72"/>
      <c r="AR18" s="107"/>
      <c r="AS18" s="103"/>
      <c r="AT18" s="131">
        <v>1</v>
      </c>
      <c r="AU18" s="131"/>
      <c r="AV18" s="131"/>
      <c r="AW18" s="131"/>
      <c r="AX18" s="125"/>
    </row>
    <row r="19" spans="1:50" x14ac:dyDescent="0.25">
      <c r="A19" s="74"/>
      <c r="B19" s="74"/>
      <c r="C19" s="74"/>
      <c r="E19" s="132"/>
      <c r="F19" s="132"/>
      <c r="G19" s="98"/>
      <c r="H19" s="124"/>
      <c r="I19" s="125"/>
      <c r="J19" s="98"/>
      <c r="K19" s="133"/>
      <c r="L19" s="173">
        <f>IF(H19="oui",SUMIF(typelogement[Type],I19,typelogement[SUH max])*1.1,SUMIF(typelogement[Type],I19,typelogement[SUH max]))</f>
        <v>0</v>
      </c>
      <c r="M19" s="98"/>
      <c r="N19" s="216"/>
      <c r="O19" s="217"/>
      <c r="P19" s="98"/>
      <c r="Q19" s="127"/>
      <c r="R19" s="127"/>
      <c r="S19" s="127"/>
      <c r="T19" s="127"/>
      <c r="U19" s="127"/>
      <c r="V19" s="127"/>
      <c r="W19" s="127"/>
      <c r="X19" s="45"/>
      <c r="Y19" s="71"/>
      <c r="Z19" s="72"/>
      <c r="AA19" s="124"/>
      <c r="AB19" s="124"/>
      <c r="AC19" s="124"/>
      <c r="AD19" s="124"/>
      <c r="AE19" s="124"/>
      <c r="AF19" s="124"/>
      <c r="AG19" s="124"/>
      <c r="AH19" s="124"/>
      <c r="AJ19" s="125"/>
      <c r="AK19" s="124"/>
      <c r="AL19" s="124"/>
      <c r="AM19" s="124"/>
      <c r="AN19" s="124"/>
      <c r="AP19" s="109"/>
      <c r="AQ19" s="72"/>
      <c r="AR19" s="107"/>
      <c r="AS19" s="103"/>
      <c r="AT19" s="131">
        <v>1</v>
      </c>
      <c r="AU19" s="131"/>
      <c r="AV19" s="131"/>
      <c r="AW19" s="131"/>
      <c r="AX19" s="125"/>
    </row>
    <row r="20" spans="1:50" x14ac:dyDescent="0.25">
      <c r="A20" s="65" t="s">
        <v>166</v>
      </c>
      <c r="B20" s="65"/>
      <c r="C20" s="111">
        <f>COUNTIF(H8:H50,"oui")</f>
        <v>0</v>
      </c>
      <c r="E20" s="132"/>
      <c r="F20" s="132"/>
      <c r="G20" s="98"/>
      <c r="H20" s="124"/>
      <c r="I20" s="124"/>
      <c r="J20" s="98"/>
      <c r="K20" s="133"/>
      <c r="L20" s="173">
        <f>IF(H20="oui",SUMIF(typelogement[Type],I20,typelogement[SUH max])*1.1,SUMIF(typelogement[Type],I20,typelogement[SUH max]))</f>
        <v>0</v>
      </c>
      <c r="M20" s="98"/>
      <c r="N20" s="216"/>
      <c r="O20" s="217"/>
      <c r="P20" s="98"/>
      <c r="Q20" s="127"/>
      <c r="R20" s="127"/>
      <c r="S20" s="127"/>
      <c r="T20" s="127"/>
      <c r="U20" s="127"/>
      <c r="V20" s="127"/>
      <c r="W20" s="127"/>
      <c r="X20" s="45"/>
      <c r="Y20" s="71"/>
      <c r="Z20" s="72"/>
      <c r="AA20" s="124"/>
      <c r="AB20" s="124"/>
      <c r="AC20" s="124"/>
      <c r="AD20" s="124"/>
      <c r="AE20" s="124"/>
      <c r="AF20" s="124"/>
      <c r="AG20" s="124"/>
      <c r="AH20" s="124"/>
      <c r="AJ20" s="125"/>
      <c r="AK20" s="124"/>
      <c r="AL20" s="124"/>
      <c r="AM20" s="124"/>
      <c r="AN20" s="124"/>
      <c r="AP20" s="109"/>
      <c r="AQ20" s="72"/>
      <c r="AR20" s="107"/>
      <c r="AS20" s="103"/>
      <c r="AT20" s="131">
        <v>1</v>
      </c>
      <c r="AU20" s="131"/>
      <c r="AV20" s="131"/>
      <c r="AW20" s="131"/>
      <c r="AX20" s="125"/>
    </row>
    <row r="21" spans="1:50" x14ac:dyDescent="0.25">
      <c r="A21" s="74"/>
      <c r="B21" s="74"/>
      <c r="C21" s="74"/>
      <c r="E21" s="132"/>
      <c r="F21" s="132"/>
      <c r="G21" s="98"/>
      <c r="H21" s="124"/>
      <c r="I21" s="125"/>
      <c r="J21" s="98"/>
      <c r="K21" s="133"/>
      <c r="L21" s="173">
        <f>IF(H21="oui",SUMIF(typelogement[Type],I21,typelogement[SUH max])*1.1,SUMIF(typelogement[Type],I21,typelogement[SUH max]))</f>
        <v>0</v>
      </c>
      <c r="M21" s="98"/>
      <c r="N21" s="161"/>
      <c r="O21" s="162"/>
      <c r="P21" s="98"/>
      <c r="Q21" s="127"/>
      <c r="R21" s="127"/>
      <c r="S21" s="127"/>
      <c r="T21" s="127"/>
      <c r="U21" s="127"/>
      <c r="V21" s="127"/>
      <c r="W21" s="127"/>
      <c r="X21" s="160"/>
      <c r="Y21" s="71"/>
      <c r="Z21" s="72"/>
      <c r="AA21" s="124"/>
      <c r="AB21" s="124"/>
      <c r="AC21" s="124"/>
      <c r="AD21" s="124"/>
      <c r="AE21" s="124"/>
      <c r="AF21" s="124"/>
      <c r="AG21" s="124"/>
      <c r="AH21" s="124"/>
      <c r="AJ21" s="125"/>
      <c r="AK21" s="124"/>
      <c r="AL21" s="124"/>
      <c r="AM21" s="124"/>
      <c r="AN21" s="124"/>
      <c r="AP21" s="109"/>
      <c r="AQ21" s="72"/>
      <c r="AR21" s="107"/>
      <c r="AS21" s="103"/>
      <c r="AT21" s="131">
        <v>1</v>
      </c>
      <c r="AU21" s="131"/>
      <c r="AV21" s="131"/>
      <c r="AW21" s="131"/>
      <c r="AX21" s="125"/>
    </row>
    <row r="22" spans="1:50" x14ac:dyDescent="0.25">
      <c r="A22" s="74"/>
      <c r="B22" s="74"/>
      <c r="C22" s="74"/>
      <c r="E22" s="132"/>
      <c r="F22" s="132"/>
      <c r="G22" s="98"/>
      <c r="H22" s="124"/>
      <c r="I22" s="125"/>
      <c r="J22" s="98"/>
      <c r="K22" s="133"/>
      <c r="L22" s="173">
        <f>IF(H22="oui",SUMIF(typelogement[Type],I22,typelogement[SUH max])*1.1,SUMIF(typelogement[Type],I22,typelogement[SUH max]))</f>
        <v>0</v>
      </c>
      <c r="M22" s="98"/>
      <c r="N22" s="99"/>
      <c r="O22" s="108"/>
      <c r="P22" s="98"/>
      <c r="Q22" s="127"/>
      <c r="R22" s="127"/>
      <c r="S22" s="127"/>
      <c r="T22" s="127"/>
      <c r="U22" s="127"/>
      <c r="V22" s="127"/>
      <c r="W22" s="127"/>
      <c r="X22" s="160"/>
      <c r="Y22" s="112"/>
      <c r="Z22" s="160"/>
      <c r="AA22" s="124"/>
      <c r="AB22" s="124"/>
      <c r="AC22" s="124"/>
      <c r="AD22" s="124"/>
      <c r="AE22" s="124"/>
      <c r="AF22" s="124"/>
      <c r="AG22" s="124"/>
      <c r="AH22" s="124"/>
      <c r="AJ22" s="125"/>
      <c r="AK22" s="124"/>
      <c r="AL22" s="124"/>
      <c r="AM22" s="124"/>
      <c r="AN22" s="124"/>
      <c r="AP22" s="109"/>
      <c r="AQ22" s="72"/>
      <c r="AR22" s="107"/>
      <c r="AS22" s="103"/>
      <c r="AT22" s="131">
        <v>1</v>
      </c>
      <c r="AU22" s="131"/>
      <c r="AV22" s="131"/>
      <c r="AW22" s="131"/>
      <c r="AX22" s="125"/>
    </row>
    <row r="23" spans="1:50" x14ac:dyDescent="0.25">
      <c r="A23" s="74"/>
      <c r="B23" s="74"/>
      <c r="C23" s="74"/>
      <c r="E23" s="132"/>
      <c r="F23" s="132"/>
      <c r="G23" s="98"/>
      <c r="H23" s="124"/>
      <c r="I23" s="125"/>
      <c r="J23" s="98"/>
      <c r="K23" s="133"/>
      <c r="L23" s="173">
        <f>IF(H23="oui",SUMIF(typelogement[Type],I23,typelogement[SUH max])*1.1,SUMIF(typelogement[Type],I23,typelogement[SUH max]))</f>
        <v>0</v>
      </c>
      <c r="M23" s="98"/>
      <c r="N23" s="99"/>
      <c r="O23" s="108"/>
      <c r="P23" s="98"/>
      <c r="Q23" s="127"/>
      <c r="R23" s="127"/>
      <c r="S23" s="127"/>
      <c r="T23" s="127"/>
      <c r="U23" s="127"/>
      <c r="V23" s="127"/>
      <c r="W23" s="127"/>
      <c r="X23" s="160"/>
      <c r="Y23" s="112"/>
      <c r="Z23" s="160"/>
      <c r="AA23" s="124"/>
      <c r="AB23" s="124"/>
      <c r="AC23" s="124"/>
      <c r="AD23" s="124"/>
      <c r="AE23" s="124"/>
      <c r="AF23" s="124"/>
      <c r="AG23" s="124"/>
      <c r="AH23" s="124"/>
      <c r="AJ23" s="125"/>
      <c r="AK23" s="124"/>
      <c r="AL23" s="124"/>
      <c r="AM23" s="124"/>
      <c r="AN23" s="124"/>
      <c r="AP23" s="109"/>
      <c r="AQ23" s="72"/>
      <c r="AR23" s="107"/>
      <c r="AS23" s="103"/>
      <c r="AT23" s="131">
        <v>1</v>
      </c>
      <c r="AU23" s="131"/>
      <c r="AV23" s="131"/>
      <c r="AW23" s="131"/>
      <c r="AX23" s="125"/>
    </row>
    <row r="24" spans="1:50" x14ac:dyDescent="0.25">
      <c r="A24" s="74"/>
      <c r="B24" s="74"/>
      <c r="C24" s="76" t="s">
        <v>257</v>
      </c>
      <c r="E24" s="166"/>
      <c r="F24" s="167"/>
      <c r="G24" s="168"/>
      <c r="H24" s="169" t="s">
        <v>135</v>
      </c>
      <c r="I24" s="170"/>
      <c r="J24" s="168"/>
      <c r="K24" s="171"/>
      <c r="L24" s="172"/>
      <c r="M24" s="98"/>
      <c r="N24" s="99"/>
      <c r="O24" s="108"/>
      <c r="P24" s="98"/>
      <c r="Q24" s="127"/>
      <c r="R24" s="127"/>
      <c r="S24" s="127"/>
      <c r="T24" s="127"/>
      <c r="U24" s="127"/>
      <c r="V24" s="127"/>
      <c r="W24" s="127"/>
      <c r="X24" s="137"/>
      <c r="Y24" s="112"/>
      <c r="Z24" s="137"/>
      <c r="AA24" s="124"/>
      <c r="AB24" s="124"/>
      <c r="AC24" s="124"/>
      <c r="AD24" s="124"/>
      <c r="AE24" s="124"/>
      <c r="AF24" s="124"/>
      <c r="AG24" s="124"/>
      <c r="AH24" s="124"/>
      <c r="AJ24" s="125"/>
      <c r="AK24" s="124"/>
      <c r="AL24" s="124"/>
      <c r="AM24" s="124"/>
      <c r="AN24" s="124"/>
      <c r="AP24" s="109"/>
      <c r="AQ24" s="72"/>
      <c r="AR24" s="107"/>
      <c r="AS24" s="103"/>
      <c r="AT24" s="131"/>
      <c r="AU24" s="131"/>
      <c r="AV24" s="131"/>
      <c r="AW24" s="131"/>
      <c r="AX24" s="125"/>
    </row>
    <row r="25" spans="1:50" x14ac:dyDescent="0.25">
      <c r="A25" s="74"/>
      <c r="B25" s="74"/>
      <c r="C25" s="74"/>
      <c r="E25" s="165"/>
      <c r="F25" s="132"/>
      <c r="G25" s="98"/>
      <c r="H25" s="124"/>
      <c r="I25" s="125"/>
      <c r="J25" s="98"/>
      <c r="K25" s="133"/>
      <c r="L25" s="155"/>
      <c r="M25" s="98"/>
      <c r="N25" s="99"/>
      <c r="O25" s="108"/>
      <c r="P25" s="98"/>
      <c r="Q25" s="127"/>
      <c r="R25" s="127"/>
      <c r="S25" s="127"/>
      <c r="T25" s="127"/>
      <c r="U25" s="127"/>
      <c r="V25" s="127"/>
      <c r="W25" s="127"/>
      <c r="X25" s="137"/>
      <c r="Y25" s="112"/>
      <c r="Z25" s="137"/>
      <c r="AA25" s="124"/>
      <c r="AB25" s="124"/>
      <c r="AC25" s="124"/>
      <c r="AD25" s="124"/>
      <c r="AE25" s="124"/>
      <c r="AF25" s="124"/>
      <c r="AG25" s="124"/>
      <c r="AH25" s="124"/>
      <c r="AJ25" s="125"/>
      <c r="AK25" s="124"/>
      <c r="AL25" s="124"/>
      <c r="AM25" s="124"/>
      <c r="AN25" s="124"/>
      <c r="AP25" s="109"/>
      <c r="AQ25" s="72"/>
      <c r="AR25" s="107"/>
      <c r="AS25" s="103" t="str">
        <f t="shared" ref="AS25:AS50" si="0">IF(NOT(ISBLANK(E25)),SUM(AT25:AX25),"")</f>
        <v/>
      </c>
      <c r="AT25" s="131"/>
      <c r="AU25" s="131"/>
      <c r="AV25" s="131"/>
      <c r="AW25" s="131"/>
      <c r="AX25" s="125"/>
    </row>
    <row r="26" spans="1:50" x14ac:dyDescent="0.25">
      <c r="A26" s="74"/>
      <c r="B26" s="74"/>
      <c r="C26" s="74"/>
      <c r="E26" s="132"/>
      <c r="F26" s="132"/>
      <c r="G26" s="98"/>
      <c r="H26" s="124"/>
      <c r="I26" s="125"/>
      <c r="J26" s="98"/>
      <c r="K26" s="133"/>
      <c r="L26" s="155"/>
      <c r="M26" s="98"/>
      <c r="N26" s="99"/>
      <c r="O26" s="108"/>
      <c r="P26" s="98"/>
      <c r="Q26" s="127"/>
      <c r="R26" s="127"/>
      <c r="S26" s="127"/>
      <c r="T26" s="127"/>
      <c r="U26" s="127"/>
      <c r="V26" s="127"/>
      <c r="W26" s="127"/>
      <c r="X26" s="137"/>
      <c r="Y26" s="112"/>
      <c r="Z26" s="137"/>
      <c r="AA26" s="124"/>
      <c r="AB26" s="124"/>
      <c r="AC26" s="124"/>
      <c r="AD26" s="124"/>
      <c r="AE26" s="124"/>
      <c r="AF26" s="124"/>
      <c r="AG26" s="124"/>
      <c r="AH26" s="124"/>
      <c r="AJ26" s="125"/>
      <c r="AK26" s="124"/>
      <c r="AL26" s="124"/>
      <c r="AM26" s="124"/>
      <c r="AN26" s="124"/>
      <c r="AP26" s="109"/>
      <c r="AQ26" s="72"/>
      <c r="AR26" s="107"/>
      <c r="AS26" s="103" t="str">
        <f t="shared" si="0"/>
        <v/>
      </c>
      <c r="AT26" s="131"/>
      <c r="AU26" s="131"/>
      <c r="AV26" s="131"/>
      <c r="AW26" s="131"/>
      <c r="AX26" s="125"/>
    </row>
    <row r="27" spans="1:50" x14ac:dyDescent="0.25">
      <c r="A27" s="74"/>
      <c r="B27" s="74"/>
      <c r="C27" s="74"/>
      <c r="E27" s="132"/>
      <c r="F27" s="132"/>
      <c r="G27" s="98"/>
      <c r="H27" s="124"/>
      <c r="I27" s="125"/>
      <c r="J27" s="98"/>
      <c r="K27" s="133"/>
      <c r="L27" s="155"/>
      <c r="M27" s="98"/>
      <c r="N27" s="99"/>
      <c r="O27" s="108"/>
      <c r="P27" s="98"/>
      <c r="Q27" s="127"/>
      <c r="R27" s="127"/>
      <c r="S27" s="127"/>
      <c r="T27" s="127"/>
      <c r="U27" s="127"/>
      <c r="V27" s="127"/>
      <c r="W27" s="127"/>
      <c r="X27" s="137"/>
      <c r="Y27" s="112"/>
      <c r="Z27" s="137"/>
      <c r="AA27" s="124"/>
      <c r="AB27" s="124"/>
      <c r="AC27" s="124"/>
      <c r="AD27" s="124"/>
      <c r="AE27" s="124"/>
      <c r="AF27" s="124"/>
      <c r="AG27" s="124"/>
      <c r="AH27" s="124"/>
      <c r="AJ27" s="125"/>
      <c r="AK27" s="124"/>
      <c r="AL27" s="124"/>
      <c r="AM27" s="124"/>
      <c r="AN27" s="124"/>
      <c r="AP27" s="109"/>
      <c r="AQ27" s="72"/>
      <c r="AR27" s="107"/>
      <c r="AS27" s="103" t="str">
        <f t="shared" si="0"/>
        <v/>
      </c>
      <c r="AT27" s="131"/>
      <c r="AU27" s="131"/>
      <c r="AV27" s="131"/>
      <c r="AW27" s="131"/>
      <c r="AX27" s="125"/>
    </row>
    <row r="28" spans="1:50" x14ac:dyDescent="0.25">
      <c r="A28" s="74"/>
      <c r="B28" s="74"/>
      <c r="C28" s="74"/>
      <c r="E28" s="132"/>
      <c r="F28" s="132"/>
      <c r="G28" s="98"/>
      <c r="H28" s="124"/>
      <c r="I28" s="125"/>
      <c r="J28" s="98"/>
      <c r="K28" s="133"/>
      <c r="L28" s="155"/>
      <c r="M28" s="98"/>
      <c r="N28" s="99"/>
      <c r="O28" s="108"/>
      <c r="P28" s="98"/>
      <c r="Q28" s="127"/>
      <c r="R28" s="127"/>
      <c r="S28" s="127"/>
      <c r="T28" s="127"/>
      <c r="U28" s="127"/>
      <c r="V28" s="127"/>
      <c r="W28" s="127"/>
      <c r="X28" s="137"/>
      <c r="Y28" s="112"/>
      <c r="Z28" s="137"/>
      <c r="AA28" s="124"/>
      <c r="AB28" s="124"/>
      <c r="AC28" s="124"/>
      <c r="AD28" s="124"/>
      <c r="AE28" s="124"/>
      <c r="AF28" s="124"/>
      <c r="AG28" s="124"/>
      <c r="AH28" s="124"/>
      <c r="AJ28" s="125"/>
      <c r="AK28" s="124"/>
      <c r="AL28" s="124"/>
      <c r="AM28" s="124"/>
      <c r="AN28" s="124"/>
      <c r="AP28" s="109"/>
      <c r="AQ28" s="72"/>
      <c r="AR28" s="107"/>
      <c r="AS28" s="103" t="str">
        <f t="shared" si="0"/>
        <v/>
      </c>
      <c r="AT28" s="131"/>
      <c r="AU28" s="131"/>
      <c r="AV28" s="131"/>
      <c r="AW28" s="131"/>
      <c r="AX28" s="125"/>
    </row>
    <row r="29" spans="1:50" x14ac:dyDescent="0.25">
      <c r="A29" s="74"/>
      <c r="B29" s="74"/>
      <c r="C29" s="74"/>
      <c r="E29" s="132"/>
      <c r="F29" s="132"/>
      <c r="G29" s="98"/>
      <c r="H29" s="124"/>
      <c r="I29" s="125"/>
      <c r="J29" s="98"/>
      <c r="K29" s="133"/>
      <c r="L29" s="155"/>
      <c r="M29" s="98"/>
      <c r="N29" s="99"/>
      <c r="O29" s="108"/>
      <c r="P29" s="98"/>
      <c r="Q29" s="127"/>
      <c r="R29" s="127"/>
      <c r="S29" s="127"/>
      <c r="T29" s="127"/>
      <c r="U29" s="127"/>
      <c r="V29" s="127"/>
      <c r="W29" s="127"/>
      <c r="X29" s="137"/>
      <c r="Y29" s="112"/>
      <c r="Z29" s="137"/>
      <c r="AA29" s="124"/>
      <c r="AB29" s="124"/>
      <c r="AC29" s="124"/>
      <c r="AD29" s="124"/>
      <c r="AE29" s="124"/>
      <c r="AF29" s="124"/>
      <c r="AG29" s="124"/>
      <c r="AH29" s="124"/>
      <c r="AJ29" s="125"/>
      <c r="AK29" s="124"/>
      <c r="AL29" s="124"/>
      <c r="AM29" s="124"/>
      <c r="AN29" s="124"/>
      <c r="AP29" s="109"/>
      <c r="AQ29" s="72"/>
      <c r="AR29" s="107"/>
      <c r="AS29" s="103" t="str">
        <f t="shared" si="0"/>
        <v/>
      </c>
      <c r="AT29" s="131"/>
      <c r="AU29" s="131"/>
      <c r="AV29" s="131"/>
      <c r="AW29" s="131"/>
      <c r="AX29" s="125"/>
    </row>
    <row r="30" spans="1:50" x14ac:dyDescent="0.25">
      <c r="A30" s="74"/>
      <c r="B30" s="74"/>
      <c r="C30" s="74"/>
      <c r="E30" s="132"/>
      <c r="F30" s="132"/>
      <c r="G30" s="98"/>
      <c r="H30" s="124"/>
      <c r="I30" s="125"/>
      <c r="J30" s="98"/>
      <c r="K30" s="133"/>
      <c r="L30" s="155"/>
      <c r="M30" s="98"/>
      <c r="N30" s="99"/>
      <c r="O30" s="108"/>
      <c r="P30" s="98"/>
      <c r="Q30" s="127"/>
      <c r="R30" s="127"/>
      <c r="S30" s="127"/>
      <c r="T30" s="127"/>
      <c r="U30" s="127"/>
      <c r="V30" s="127"/>
      <c r="W30" s="127"/>
      <c r="X30" s="137"/>
      <c r="Y30" s="112"/>
      <c r="Z30" s="137"/>
      <c r="AA30" s="124"/>
      <c r="AB30" s="124"/>
      <c r="AC30" s="124"/>
      <c r="AD30" s="124"/>
      <c r="AE30" s="124"/>
      <c r="AF30" s="124"/>
      <c r="AG30" s="124"/>
      <c r="AH30" s="124"/>
      <c r="AJ30" s="125"/>
      <c r="AK30" s="124"/>
      <c r="AL30" s="124"/>
      <c r="AM30" s="124"/>
      <c r="AN30" s="124"/>
      <c r="AP30" s="109"/>
      <c r="AQ30" s="72"/>
      <c r="AR30" s="107"/>
      <c r="AS30" s="103" t="str">
        <f t="shared" si="0"/>
        <v/>
      </c>
      <c r="AT30" s="131"/>
      <c r="AU30" s="131"/>
      <c r="AV30" s="131"/>
      <c r="AW30" s="131"/>
      <c r="AX30" s="125"/>
    </row>
    <row r="31" spans="1:50" x14ac:dyDescent="0.25">
      <c r="A31" s="74"/>
      <c r="B31" s="74"/>
      <c r="C31" s="74"/>
      <c r="E31" s="132"/>
      <c r="F31" s="132"/>
      <c r="G31" s="98"/>
      <c r="H31" s="124"/>
      <c r="I31" s="125"/>
      <c r="J31" s="98"/>
      <c r="K31" s="133"/>
      <c r="L31" s="155"/>
      <c r="M31" s="98"/>
      <c r="N31" s="99"/>
      <c r="O31" s="108"/>
      <c r="P31" s="98"/>
      <c r="Q31" s="127"/>
      <c r="R31" s="127"/>
      <c r="S31" s="127"/>
      <c r="T31" s="127"/>
      <c r="U31" s="127"/>
      <c r="V31" s="127"/>
      <c r="W31" s="127"/>
      <c r="X31" s="137"/>
      <c r="Y31" s="112"/>
      <c r="Z31" s="137"/>
      <c r="AA31" s="124"/>
      <c r="AB31" s="124"/>
      <c r="AC31" s="124"/>
      <c r="AD31" s="124"/>
      <c r="AE31" s="124"/>
      <c r="AF31" s="124"/>
      <c r="AG31" s="124"/>
      <c r="AH31" s="124"/>
      <c r="AJ31" s="125"/>
      <c r="AK31" s="124"/>
      <c r="AL31" s="124"/>
      <c r="AM31" s="124"/>
      <c r="AN31" s="124"/>
      <c r="AP31" s="109"/>
      <c r="AQ31" s="72"/>
      <c r="AR31" s="107"/>
      <c r="AS31" s="103" t="str">
        <f t="shared" si="0"/>
        <v/>
      </c>
      <c r="AT31" s="131"/>
      <c r="AU31" s="131"/>
      <c r="AV31" s="131"/>
      <c r="AW31" s="131"/>
      <c r="AX31" s="125"/>
    </row>
    <row r="32" spans="1:50" x14ac:dyDescent="0.25">
      <c r="A32" s="74"/>
      <c r="B32" s="74"/>
      <c r="C32" s="74"/>
      <c r="E32" s="132"/>
      <c r="F32" s="132"/>
      <c r="G32" s="98"/>
      <c r="H32" s="124"/>
      <c r="I32" s="125"/>
      <c r="J32" s="98"/>
      <c r="K32" s="133"/>
      <c r="L32" s="155"/>
      <c r="M32" s="98"/>
      <c r="N32" s="99"/>
      <c r="O32" s="108"/>
      <c r="P32" s="98"/>
      <c r="Q32" s="127"/>
      <c r="R32" s="127"/>
      <c r="S32" s="127"/>
      <c r="T32" s="127"/>
      <c r="U32" s="127"/>
      <c r="V32" s="127"/>
      <c r="W32" s="127"/>
      <c r="X32" s="137"/>
      <c r="Y32" s="112"/>
      <c r="Z32" s="137"/>
      <c r="AA32" s="124"/>
      <c r="AB32" s="124"/>
      <c r="AC32" s="124"/>
      <c r="AD32" s="124"/>
      <c r="AE32" s="124"/>
      <c r="AF32" s="124"/>
      <c r="AG32" s="124"/>
      <c r="AH32" s="124"/>
      <c r="AJ32" s="125"/>
      <c r="AK32" s="124"/>
      <c r="AL32" s="124"/>
      <c r="AM32" s="124"/>
      <c r="AN32" s="124"/>
      <c r="AP32" s="109"/>
      <c r="AQ32" s="72"/>
      <c r="AR32" s="107"/>
      <c r="AS32" s="103" t="str">
        <f t="shared" si="0"/>
        <v/>
      </c>
      <c r="AT32" s="131"/>
      <c r="AU32" s="131"/>
      <c r="AV32" s="131"/>
      <c r="AW32" s="131"/>
      <c r="AX32" s="125"/>
    </row>
    <row r="33" spans="1:50" x14ac:dyDescent="0.25">
      <c r="A33" s="74"/>
      <c r="B33" s="74"/>
      <c r="C33" s="74"/>
      <c r="E33" s="132"/>
      <c r="F33" s="132"/>
      <c r="G33" s="98"/>
      <c r="H33" s="124"/>
      <c r="I33" s="125"/>
      <c r="J33" s="98"/>
      <c r="K33" s="133"/>
      <c r="L33" s="155"/>
      <c r="M33" s="98"/>
      <c r="N33" s="99"/>
      <c r="O33" s="108"/>
      <c r="P33" s="98"/>
      <c r="Q33" s="127"/>
      <c r="R33" s="127"/>
      <c r="S33" s="127"/>
      <c r="T33" s="127"/>
      <c r="U33" s="127"/>
      <c r="V33" s="127"/>
      <c r="W33" s="127"/>
      <c r="X33" s="137"/>
      <c r="Y33" s="112"/>
      <c r="Z33" s="137"/>
      <c r="AA33" s="124"/>
      <c r="AB33" s="124"/>
      <c r="AC33" s="124"/>
      <c r="AD33" s="124"/>
      <c r="AE33" s="124"/>
      <c r="AF33" s="124"/>
      <c r="AG33" s="124"/>
      <c r="AH33" s="124"/>
      <c r="AJ33" s="125"/>
      <c r="AK33" s="124"/>
      <c r="AL33" s="124"/>
      <c r="AM33" s="124"/>
      <c r="AN33" s="124"/>
      <c r="AP33" s="109"/>
      <c r="AQ33" s="72"/>
      <c r="AR33" s="107"/>
      <c r="AS33" s="103" t="str">
        <f t="shared" si="0"/>
        <v/>
      </c>
      <c r="AT33" s="131"/>
      <c r="AU33" s="131"/>
      <c r="AV33" s="131"/>
      <c r="AW33" s="131"/>
      <c r="AX33" s="125"/>
    </row>
    <row r="34" spans="1:50" x14ac:dyDescent="0.25">
      <c r="A34" s="74"/>
      <c r="B34" s="74"/>
      <c r="C34" s="74"/>
      <c r="E34" s="132"/>
      <c r="F34" s="132"/>
      <c r="G34" s="98"/>
      <c r="H34" s="124"/>
      <c r="I34" s="125"/>
      <c r="J34" s="98"/>
      <c r="K34" s="133"/>
      <c r="L34" s="155"/>
      <c r="M34" s="98"/>
      <c r="N34" s="99"/>
      <c r="O34" s="108"/>
      <c r="P34" s="98"/>
      <c r="Q34" s="127"/>
      <c r="R34" s="127"/>
      <c r="S34" s="127"/>
      <c r="T34" s="127"/>
      <c r="U34" s="127"/>
      <c r="V34" s="127"/>
      <c r="W34" s="127"/>
      <c r="X34" s="137"/>
      <c r="Y34" s="112"/>
      <c r="Z34" s="137"/>
      <c r="AA34" s="124"/>
      <c r="AB34" s="124"/>
      <c r="AC34" s="124"/>
      <c r="AD34" s="124"/>
      <c r="AE34" s="124"/>
      <c r="AF34" s="124"/>
      <c r="AG34" s="124"/>
      <c r="AH34" s="124"/>
      <c r="AJ34" s="125"/>
      <c r="AK34" s="124"/>
      <c r="AL34" s="124"/>
      <c r="AM34" s="124"/>
      <c r="AN34" s="124"/>
      <c r="AP34" s="109"/>
      <c r="AQ34" s="72"/>
      <c r="AR34" s="107"/>
      <c r="AS34" s="103" t="str">
        <f t="shared" si="0"/>
        <v/>
      </c>
      <c r="AT34" s="131"/>
      <c r="AU34" s="131"/>
      <c r="AV34" s="131"/>
      <c r="AW34" s="131"/>
      <c r="AX34" s="125"/>
    </row>
    <row r="35" spans="1:50" x14ac:dyDescent="0.25">
      <c r="A35" s="74"/>
      <c r="B35" s="74"/>
      <c r="C35" s="74"/>
      <c r="E35" s="132"/>
      <c r="F35" s="132"/>
      <c r="G35" s="98"/>
      <c r="H35" s="124"/>
      <c r="I35" s="125"/>
      <c r="J35" s="98"/>
      <c r="K35" s="133"/>
      <c r="L35" s="155"/>
      <c r="M35" s="98"/>
      <c r="N35" s="99"/>
      <c r="O35" s="108"/>
      <c r="P35" s="98"/>
      <c r="Q35" s="127"/>
      <c r="R35" s="127"/>
      <c r="S35" s="127"/>
      <c r="T35" s="127"/>
      <c r="U35" s="127"/>
      <c r="V35" s="127"/>
      <c r="W35" s="127"/>
      <c r="X35" s="137"/>
      <c r="Y35" s="112"/>
      <c r="Z35" s="137"/>
      <c r="AA35" s="124"/>
      <c r="AB35" s="124"/>
      <c r="AC35" s="124"/>
      <c r="AD35" s="124"/>
      <c r="AE35" s="124"/>
      <c r="AF35" s="124"/>
      <c r="AG35" s="124"/>
      <c r="AH35" s="124"/>
      <c r="AJ35" s="125"/>
      <c r="AK35" s="124"/>
      <c r="AL35" s="124"/>
      <c r="AM35" s="124"/>
      <c r="AN35" s="124"/>
      <c r="AP35" s="109"/>
      <c r="AQ35" s="72"/>
      <c r="AR35" s="107"/>
      <c r="AS35" s="103" t="str">
        <f t="shared" si="0"/>
        <v/>
      </c>
      <c r="AT35" s="131"/>
      <c r="AU35" s="131"/>
      <c r="AV35" s="131"/>
      <c r="AW35" s="131"/>
      <c r="AX35" s="125"/>
    </row>
    <row r="36" spans="1:50" x14ac:dyDescent="0.25">
      <c r="A36" s="74"/>
      <c r="B36" s="74"/>
      <c r="C36" s="74"/>
      <c r="E36" s="132"/>
      <c r="F36" s="132"/>
      <c r="G36" s="98"/>
      <c r="H36" s="124"/>
      <c r="I36" s="125"/>
      <c r="J36" s="98"/>
      <c r="K36" s="133"/>
      <c r="L36" s="155"/>
      <c r="M36" s="98"/>
      <c r="N36" s="99"/>
      <c r="O36" s="108"/>
      <c r="P36" s="98"/>
      <c r="Q36" s="127"/>
      <c r="R36" s="127"/>
      <c r="S36" s="127"/>
      <c r="T36" s="127"/>
      <c r="U36" s="127"/>
      <c r="V36" s="127"/>
      <c r="W36" s="127"/>
      <c r="X36" s="137"/>
      <c r="Y36" s="112"/>
      <c r="Z36" s="137"/>
      <c r="AA36" s="124"/>
      <c r="AB36" s="124"/>
      <c r="AC36" s="124"/>
      <c r="AD36" s="124"/>
      <c r="AE36" s="124"/>
      <c r="AF36" s="124"/>
      <c r="AG36" s="124"/>
      <c r="AH36" s="124"/>
      <c r="AJ36" s="125"/>
      <c r="AK36" s="124"/>
      <c r="AL36" s="124"/>
      <c r="AM36" s="124"/>
      <c r="AN36" s="124"/>
      <c r="AP36" s="109"/>
      <c r="AQ36" s="72"/>
      <c r="AR36" s="107"/>
      <c r="AS36" s="103" t="str">
        <f t="shared" si="0"/>
        <v/>
      </c>
      <c r="AT36" s="131"/>
      <c r="AU36" s="131"/>
      <c r="AV36" s="131"/>
      <c r="AW36" s="131"/>
      <c r="AX36" s="125"/>
    </row>
    <row r="37" spans="1:50" x14ac:dyDescent="0.25">
      <c r="A37" s="74"/>
      <c r="B37" s="74"/>
      <c r="C37" s="74"/>
      <c r="E37" s="132"/>
      <c r="F37" s="132"/>
      <c r="G37" s="98"/>
      <c r="H37" s="124"/>
      <c r="I37" s="125"/>
      <c r="J37" s="98"/>
      <c r="K37" s="133"/>
      <c r="L37" s="155"/>
      <c r="M37" s="98"/>
      <c r="N37" s="99"/>
      <c r="O37" s="108"/>
      <c r="P37" s="98"/>
      <c r="Q37" s="127"/>
      <c r="R37" s="127"/>
      <c r="S37" s="127"/>
      <c r="T37" s="127"/>
      <c r="U37" s="127"/>
      <c r="V37" s="127"/>
      <c r="W37" s="127"/>
      <c r="X37" s="137"/>
      <c r="Y37" s="112"/>
      <c r="Z37" s="137"/>
      <c r="AA37" s="124"/>
      <c r="AB37" s="124"/>
      <c r="AC37" s="124"/>
      <c r="AD37" s="124"/>
      <c r="AE37" s="124"/>
      <c r="AF37" s="124"/>
      <c r="AG37" s="124"/>
      <c r="AH37" s="124"/>
      <c r="AJ37" s="125"/>
      <c r="AK37" s="124"/>
      <c r="AL37" s="124"/>
      <c r="AM37" s="124"/>
      <c r="AN37" s="124"/>
      <c r="AP37" s="109"/>
      <c r="AQ37" s="72"/>
      <c r="AR37" s="107"/>
      <c r="AS37" s="103" t="str">
        <f t="shared" si="0"/>
        <v/>
      </c>
      <c r="AT37" s="131"/>
      <c r="AU37" s="131"/>
      <c r="AV37" s="131"/>
      <c r="AW37" s="131"/>
      <c r="AX37" s="125"/>
    </row>
    <row r="38" spans="1:50" x14ac:dyDescent="0.25">
      <c r="A38" s="74"/>
      <c r="B38" s="74"/>
      <c r="C38" s="74"/>
      <c r="E38" s="132"/>
      <c r="F38" s="132"/>
      <c r="G38" s="98"/>
      <c r="H38" s="124"/>
      <c r="I38" s="125"/>
      <c r="J38" s="98"/>
      <c r="K38" s="133"/>
      <c r="L38" s="155"/>
      <c r="M38" s="98"/>
      <c r="N38" s="99"/>
      <c r="O38" s="108"/>
      <c r="P38" s="98"/>
      <c r="Q38" s="127"/>
      <c r="R38" s="127"/>
      <c r="S38" s="127"/>
      <c r="T38" s="127"/>
      <c r="U38" s="127"/>
      <c r="V38" s="127"/>
      <c r="W38" s="127"/>
      <c r="X38" s="137"/>
      <c r="Y38" s="112"/>
      <c r="Z38" s="137"/>
      <c r="AA38" s="124"/>
      <c r="AB38" s="124"/>
      <c r="AC38" s="124"/>
      <c r="AD38" s="124"/>
      <c r="AE38" s="124"/>
      <c r="AF38" s="124"/>
      <c r="AG38" s="124"/>
      <c r="AH38" s="124"/>
      <c r="AJ38" s="125"/>
      <c r="AK38" s="124"/>
      <c r="AL38" s="124"/>
      <c r="AM38" s="124"/>
      <c r="AN38" s="124"/>
      <c r="AP38" s="109"/>
      <c r="AQ38" s="72"/>
      <c r="AR38" s="107"/>
      <c r="AS38" s="103" t="str">
        <f t="shared" si="0"/>
        <v/>
      </c>
      <c r="AT38" s="131"/>
      <c r="AU38" s="131"/>
      <c r="AV38" s="131"/>
      <c r="AW38" s="131"/>
      <c r="AX38" s="125"/>
    </row>
    <row r="39" spans="1:50" x14ac:dyDescent="0.25">
      <c r="A39" s="74"/>
      <c r="B39" s="74"/>
      <c r="C39" s="74"/>
      <c r="E39" s="132"/>
      <c r="F39" s="132"/>
      <c r="G39" s="98"/>
      <c r="H39" s="124"/>
      <c r="I39" s="125"/>
      <c r="J39" s="98"/>
      <c r="K39" s="133"/>
      <c r="L39" s="155"/>
      <c r="M39" s="98"/>
      <c r="N39" s="99"/>
      <c r="O39" s="108"/>
      <c r="P39" s="98"/>
      <c r="Q39" s="127"/>
      <c r="R39" s="127"/>
      <c r="S39" s="127"/>
      <c r="T39" s="127"/>
      <c r="U39" s="127"/>
      <c r="V39" s="127"/>
      <c r="W39" s="127"/>
      <c r="X39" s="137"/>
      <c r="Y39" s="112"/>
      <c r="Z39" s="137"/>
      <c r="AA39" s="124"/>
      <c r="AB39" s="124"/>
      <c r="AC39" s="124"/>
      <c r="AD39" s="124"/>
      <c r="AE39" s="124"/>
      <c r="AF39" s="124"/>
      <c r="AG39" s="124"/>
      <c r="AH39" s="124"/>
      <c r="AJ39" s="125"/>
      <c r="AK39" s="124"/>
      <c r="AL39" s="124"/>
      <c r="AM39" s="124"/>
      <c r="AN39" s="124"/>
      <c r="AP39" s="109"/>
      <c r="AQ39" s="72"/>
      <c r="AR39" s="107"/>
      <c r="AS39" s="103" t="str">
        <f t="shared" si="0"/>
        <v/>
      </c>
      <c r="AT39" s="131"/>
      <c r="AU39" s="131"/>
      <c r="AV39" s="131"/>
      <c r="AW39" s="131"/>
      <c r="AX39" s="125"/>
    </row>
    <row r="40" spans="1:50" x14ac:dyDescent="0.25">
      <c r="A40" s="74"/>
      <c r="B40" s="74"/>
      <c r="C40" s="74"/>
      <c r="E40" s="132"/>
      <c r="F40" s="132"/>
      <c r="G40" s="98"/>
      <c r="H40" s="124"/>
      <c r="I40" s="125"/>
      <c r="J40" s="98"/>
      <c r="K40" s="133"/>
      <c r="L40" s="155"/>
      <c r="M40" s="98"/>
      <c r="N40" s="99"/>
      <c r="O40" s="108"/>
      <c r="P40" s="98"/>
      <c r="Q40" s="127"/>
      <c r="R40" s="127"/>
      <c r="S40" s="127"/>
      <c r="T40" s="127"/>
      <c r="U40" s="127"/>
      <c r="V40" s="127"/>
      <c r="W40" s="127"/>
      <c r="X40" s="137"/>
      <c r="Y40" s="112"/>
      <c r="Z40" s="137"/>
      <c r="AA40" s="124"/>
      <c r="AB40" s="124"/>
      <c r="AC40" s="124"/>
      <c r="AD40" s="124"/>
      <c r="AE40" s="124"/>
      <c r="AF40" s="124"/>
      <c r="AG40" s="124"/>
      <c r="AH40" s="124"/>
      <c r="AJ40" s="125"/>
      <c r="AK40" s="124"/>
      <c r="AL40" s="124"/>
      <c r="AM40" s="124"/>
      <c r="AN40" s="124"/>
      <c r="AP40" s="109"/>
      <c r="AQ40" s="72"/>
      <c r="AR40" s="107"/>
      <c r="AS40" s="103" t="str">
        <f t="shared" si="0"/>
        <v/>
      </c>
      <c r="AT40" s="131"/>
      <c r="AU40" s="131"/>
      <c r="AV40" s="131"/>
      <c r="AW40" s="131"/>
      <c r="AX40" s="125"/>
    </row>
    <row r="41" spans="1:50" x14ac:dyDescent="0.25">
      <c r="A41" s="74"/>
      <c r="B41" s="74"/>
      <c r="C41" s="74"/>
      <c r="E41" s="132"/>
      <c r="F41" s="132"/>
      <c r="G41" s="98"/>
      <c r="H41" s="124"/>
      <c r="I41" s="125"/>
      <c r="J41" s="98"/>
      <c r="K41" s="133"/>
      <c r="L41" s="155"/>
      <c r="M41" s="98"/>
      <c r="N41" s="99"/>
      <c r="O41" s="108"/>
      <c r="P41" s="98"/>
      <c r="Q41" s="127"/>
      <c r="R41" s="127"/>
      <c r="S41" s="127"/>
      <c r="T41" s="127"/>
      <c r="U41" s="127"/>
      <c r="V41" s="127"/>
      <c r="W41" s="127"/>
      <c r="X41" s="137"/>
      <c r="Y41" s="112"/>
      <c r="Z41" s="137"/>
      <c r="AA41" s="124"/>
      <c r="AB41" s="124"/>
      <c r="AC41" s="124"/>
      <c r="AD41" s="124"/>
      <c r="AE41" s="124"/>
      <c r="AF41" s="124"/>
      <c r="AG41" s="124"/>
      <c r="AH41" s="124"/>
      <c r="AJ41" s="125"/>
      <c r="AK41" s="124"/>
      <c r="AL41" s="124"/>
      <c r="AM41" s="124"/>
      <c r="AN41" s="124"/>
      <c r="AP41" s="109"/>
      <c r="AQ41" s="72"/>
      <c r="AR41" s="107"/>
      <c r="AS41" s="103" t="str">
        <f t="shared" si="0"/>
        <v/>
      </c>
      <c r="AT41" s="131"/>
      <c r="AU41" s="131"/>
      <c r="AV41" s="131"/>
      <c r="AW41" s="131"/>
      <c r="AX41" s="125"/>
    </row>
    <row r="42" spans="1:50" x14ac:dyDescent="0.25">
      <c r="A42" s="74"/>
      <c r="B42" s="74"/>
      <c r="C42" s="74"/>
      <c r="E42" s="132"/>
      <c r="F42" s="132"/>
      <c r="G42" s="98"/>
      <c r="H42" s="124"/>
      <c r="I42" s="125"/>
      <c r="J42" s="98"/>
      <c r="K42" s="133"/>
      <c r="L42" s="155"/>
      <c r="M42" s="98"/>
      <c r="N42" s="99"/>
      <c r="O42" s="108"/>
      <c r="P42" s="98"/>
      <c r="Q42" s="127"/>
      <c r="R42" s="127"/>
      <c r="S42" s="127"/>
      <c r="T42" s="127"/>
      <c r="U42" s="127"/>
      <c r="V42" s="127"/>
      <c r="W42" s="127"/>
      <c r="X42" s="137"/>
      <c r="Y42" s="112"/>
      <c r="Z42" s="137"/>
      <c r="AA42" s="124"/>
      <c r="AB42" s="124"/>
      <c r="AC42" s="124"/>
      <c r="AD42" s="124"/>
      <c r="AE42" s="124"/>
      <c r="AF42" s="124"/>
      <c r="AG42" s="124"/>
      <c r="AH42" s="124"/>
      <c r="AJ42" s="125"/>
      <c r="AK42" s="124"/>
      <c r="AL42" s="124"/>
      <c r="AM42" s="124"/>
      <c r="AN42" s="124"/>
      <c r="AP42" s="109"/>
      <c r="AQ42" s="72"/>
      <c r="AR42" s="107"/>
      <c r="AS42" s="103" t="str">
        <f t="shared" si="0"/>
        <v/>
      </c>
      <c r="AT42" s="131"/>
      <c r="AU42" s="131"/>
      <c r="AV42" s="131"/>
      <c r="AW42" s="131"/>
      <c r="AX42" s="125"/>
    </row>
    <row r="43" spans="1:50" x14ac:dyDescent="0.25">
      <c r="A43" s="74"/>
      <c r="B43" s="74"/>
      <c r="C43" s="74"/>
      <c r="E43" s="132"/>
      <c r="F43" s="132"/>
      <c r="G43" s="98"/>
      <c r="H43" s="124"/>
      <c r="I43" s="125"/>
      <c r="J43" s="98"/>
      <c r="K43" s="133"/>
      <c r="L43" s="155"/>
      <c r="M43" s="98"/>
      <c r="N43" s="99"/>
      <c r="O43" s="108"/>
      <c r="P43" s="98"/>
      <c r="Q43" s="127"/>
      <c r="R43" s="127"/>
      <c r="S43" s="127"/>
      <c r="T43" s="127"/>
      <c r="U43" s="127"/>
      <c r="V43" s="127"/>
      <c r="W43" s="127"/>
      <c r="X43" s="137"/>
      <c r="Y43" s="112"/>
      <c r="Z43" s="137"/>
      <c r="AA43" s="124"/>
      <c r="AB43" s="124"/>
      <c r="AC43" s="124"/>
      <c r="AD43" s="124"/>
      <c r="AE43" s="124"/>
      <c r="AF43" s="124"/>
      <c r="AG43" s="124"/>
      <c r="AH43" s="124"/>
      <c r="AJ43" s="125"/>
      <c r="AK43" s="124"/>
      <c r="AL43" s="124"/>
      <c r="AM43" s="124"/>
      <c r="AN43" s="124"/>
      <c r="AP43" s="109"/>
      <c r="AQ43" s="72"/>
      <c r="AR43" s="107"/>
      <c r="AS43" s="103" t="str">
        <f t="shared" si="0"/>
        <v/>
      </c>
      <c r="AT43" s="131"/>
      <c r="AU43" s="131"/>
      <c r="AV43" s="131"/>
      <c r="AW43" s="131"/>
      <c r="AX43" s="125"/>
    </row>
    <row r="44" spans="1:50" x14ac:dyDescent="0.25">
      <c r="A44" s="74"/>
      <c r="B44" s="74"/>
      <c r="C44" s="74"/>
      <c r="E44" s="132"/>
      <c r="F44" s="132"/>
      <c r="G44" s="98"/>
      <c r="H44" s="124"/>
      <c r="I44" s="125"/>
      <c r="J44" s="98"/>
      <c r="K44" s="133"/>
      <c r="L44" s="155"/>
      <c r="M44" s="98"/>
      <c r="N44" s="99"/>
      <c r="O44" s="108"/>
      <c r="P44" s="98"/>
      <c r="Q44" s="127"/>
      <c r="R44" s="127"/>
      <c r="S44" s="127"/>
      <c r="T44" s="127"/>
      <c r="U44" s="127"/>
      <c r="V44" s="127"/>
      <c r="W44" s="127"/>
      <c r="X44" s="137"/>
      <c r="Y44" s="112"/>
      <c r="Z44" s="137"/>
      <c r="AA44" s="124"/>
      <c r="AB44" s="124"/>
      <c r="AC44" s="124"/>
      <c r="AD44" s="124"/>
      <c r="AE44" s="124"/>
      <c r="AF44" s="124"/>
      <c r="AG44" s="124"/>
      <c r="AH44" s="124"/>
      <c r="AJ44" s="125"/>
      <c r="AK44" s="124"/>
      <c r="AL44" s="124"/>
      <c r="AM44" s="124"/>
      <c r="AN44" s="124"/>
      <c r="AP44" s="109"/>
      <c r="AQ44" s="72"/>
      <c r="AR44" s="107"/>
      <c r="AS44" s="103" t="str">
        <f t="shared" si="0"/>
        <v/>
      </c>
      <c r="AT44" s="131"/>
      <c r="AU44" s="131"/>
      <c r="AV44" s="131"/>
      <c r="AW44" s="131"/>
      <c r="AX44" s="125"/>
    </row>
    <row r="45" spans="1:50" x14ac:dyDescent="0.25">
      <c r="A45" s="74"/>
      <c r="B45" s="74"/>
      <c r="C45" s="74"/>
      <c r="E45" s="132"/>
      <c r="F45" s="132"/>
      <c r="G45" s="98"/>
      <c r="H45" s="124"/>
      <c r="I45" s="125"/>
      <c r="J45" s="98"/>
      <c r="K45" s="133"/>
      <c r="L45" s="155"/>
      <c r="M45" s="98"/>
      <c r="N45" s="99"/>
      <c r="O45" s="108"/>
      <c r="P45" s="98"/>
      <c r="Q45" s="127"/>
      <c r="R45" s="127"/>
      <c r="S45" s="127"/>
      <c r="T45" s="127"/>
      <c r="U45" s="127"/>
      <c r="V45" s="127"/>
      <c r="W45" s="127"/>
      <c r="X45" s="137"/>
      <c r="Y45" s="112"/>
      <c r="Z45" s="137"/>
      <c r="AA45" s="124"/>
      <c r="AB45" s="124"/>
      <c r="AC45" s="124"/>
      <c r="AD45" s="124"/>
      <c r="AE45" s="124"/>
      <c r="AF45" s="124"/>
      <c r="AG45" s="124"/>
      <c r="AH45" s="124"/>
      <c r="AJ45" s="125"/>
      <c r="AK45" s="124"/>
      <c r="AL45" s="124"/>
      <c r="AM45" s="124"/>
      <c r="AN45" s="124"/>
      <c r="AP45" s="109"/>
      <c r="AQ45" s="72"/>
      <c r="AR45" s="107"/>
      <c r="AS45" s="103" t="str">
        <f t="shared" si="0"/>
        <v/>
      </c>
      <c r="AT45" s="131"/>
      <c r="AU45" s="131"/>
      <c r="AV45" s="131"/>
      <c r="AW45" s="131"/>
      <c r="AX45" s="125"/>
    </row>
    <row r="46" spans="1:50" x14ac:dyDescent="0.25">
      <c r="A46" s="74"/>
      <c r="B46" s="74"/>
      <c r="C46" s="74"/>
      <c r="E46" s="132"/>
      <c r="F46" s="132"/>
      <c r="G46" s="98"/>
      <c r="H46" s="124"/>
      <c r="I46" s="125"/>
      <c r="J46" s="98"/>
      <c r="K46" s="133"/>
      <c r="L46" s="155"/>
      <c r="M46" s="98"/>
      <c r="N46" s="99"/>
      <c r="O46" s="108"/>
      <c r="P46" s="98"/>
      <c r="Q46" s="127"/>
      <c r="R46" s="127"/>
      <c r="S46" s="127"/>
      <c r="T46" s="127"/>
      <c r="U46" s="127"/>
      <c r="V46" s="127"/>
      <c r="W46" s="127"/>
      <c r="X46" s="137"/>
      <c r="Y46" s="112"/>
      <c r="Z46" s="137"/>
      <c r="AA46" s="124"/>
      <c r="AB46" s="124"/>
      <c r="AC46" s="124"/>
      <c r="AD46" s="124"/>
      <c r="AE46" s="124"/>
      <c r="AF46" s="124"/>
      <c r="AG46" s="124"/>
      <c r="AH46" s="124"/>
      <c r="AJ46" s="125"/>
      <c r="AK46" s="124"/>
      <c r="AL46" s="124"/>
      <c r="AM46" s="124"/>
      <c r="AN46" s="124"/>
      <c r="AP46" s="109"/>
      <c r="AQ46" s="72"/>
      <c r="AR46" s="107"/>
      <c r="AS46" s="103" t="str">
        <f t="shared" si="0"/>
        <v/>
      </c>
      <c r="AT46" s="131"/>
      <c r="AU46" s="131"/>
      <c r="AV46" s="131"/>
      <c r="AW46" s="131"/>
      <c r="AX46" s="125"/>
    </row>
    <row r="47" spans="1:50" x14ac:dyDescent="0.25">
      <c r="A47" s="74"/>
      <c r="B47" s="74"/>
      <c r="C47" s="74"/>
      <c r="E47" s="132"/>
      <c r="F47" s="132"/>
      <c r="G47" s="98"/>
      <c r="H47" s="124"/>
      <c r="I47" s="125"/>
      <c r="J47" s="98"/>
      <c r="K47" s="133"/>
      <c r="L47" s="155"/>
      <c r="M47" s="98"/>
      <c r="N47" s="99"/>
      <c r="O47" s="108"/>
      <c r="P47" s="98"/>
      <c r="Q47" s="127"/>
      <c r="R47" s="127"/>
      <c r="S47" s="127"/>
      <c r="T47" s="127"/>
      <c r="U47" s="127"/>
      <c r="V47" s="127"/>
      <c r="W47" s="127"/>
      <c r="X47" s="137"/>
      <c r="Y47" s="112"/>
      <c r="Z47" s="137"/>
      <c r="AA47" s="124"/>
      <c r="AB47" s="124"/>
      <c r="AC47" s="124"/>
      <c r="AD47" s="124"/>
      <c r="AE47" s="124"/>
      <c r="AF47" s="124"/>
      <c r="AG47" s="124"/>
      <c r="AH47" s="124"/>
      <c r="AJ47" s="125"/>
      <c r="AK47" s="124"/>
      <c r="AL47" s="124"/>
      <c r="AM47" s="124"/>
      <c r="AN47" s="124"/>
      <c r="AP47" s="109"/>
      <c r="AQ47" s="72"/>
      <c r="AR47" s="107"/>
      <c r="AS47" s="103" t="str">
        <f t="shared" si="0"/>
        <v/>
      </c>
      <c r="AT47" s="131"/>
      <c r="AU47" s="131"/>
      <c r="AV47" s="131"/>
      <c r="AW47" s="131"/>
      <c r="AX47" s="125"/>
    </row>
    <row r="48" spans="1:50" x14ac:dyDescent="0.25">
      <c r="A48" s="74"/>
      <c r="B48" s="74"/>
      <c r="C48" s="74"/>
      <c r="E48" s="132"/>
      <c r="F48" s="132"/>
      <c r="G48" s="98"/>
      <c r="H48" s="124"/>
      <c r="I48" s="125"/>
      <c r="J48" s="98"/>
      <c r="K48" s="133"/>
      <c r="L48" s="155"/>
      <c r="M48" s="98"/>
      <c r="N48" s="99"/>
      <c r="O48" s="108"/>
      <c r="P48" s="98"/>
      <c r="Q48" s="127"/>
      <c r="R48" s="127"/>
      <c r="S48" s="127"/>
      <c r="T48" s="127"/>
      <c r="U48" s="127"/>
      <c r="V48" s="127"/>
      <c r="W48" s="127"/>
      <c r="X48" s="137"/>
      <c r="Y48" s="112"/>
      <c r="Z48" s="137"/>
      <c r="AA48" s="124"/>
      <c r="AB48" s="124"/>
      <c r="AC48" s="124"/>
      <c r="AD48" s="124"/>
      <c r="AE48" s="124"/>
      <c r="AF48" s="124"/>
      <c r="AG48" s="124"/>
      <c r="AH48" s="124"/>
      <c r="AJ48" s="125"/>
      <c r="AK48" s="124"/>
      <c r="AL48" s="124"/>
      <c r="AM48" s="124"/>
      <c r="AN48" s="124"/>
      <c r="AP48" s="109"/>
      <c r="AQ48" s="72"/>
      <c r="AR48" s="107"/>
      <c r="AS48" s="103" t="str">
        <f t="shared" si="0"/>
        <v/>
      </c>
      <c r="AT48" s="131"/>
      <c r="AU48" s="131"/>
      <c r="AV48" s="131"/>
      <c r="AW48" s="131"/>
      <c r="AX48" s="125"/>
    </row>
    <row r="49" spans="1:54" x14ac:dyDescent="0.25">
      <c r="A49" s="74"/>
      <c r="B49" s="74"/>
      <c r="C49" s="74"/>
      <c r="E49" s="132"/>
      <c r="F49" s="132"/>
      <c r="G49" s="98"/>
      <c r="H49" s="124"/>
      <c r="I49" s="125"/>
      <c r="J49" s="98"/>
      <c r="K49" s="133"/>
      <c r="L49" s="155"/>
      <c r="M49" s="98"/>
      <c r="N49" s="99"/>
      <c r="O49" s="108"/>
      <c r="P49" s="98"/>
      <c r="Q49" s="127"/>
      <c r="R49" s="127"/>
      <c r="S49" s="127"/>
      <c r="T49" s="127"/>
      <c r="U49" s="127"/>
      <c r="V49" s="127"/>
      <c r="W49" s="127"/>
      <c r="X49" s="45"/>
      <c r="Y49" s="112"/>
      <c r="Z49" s="45"/>
      <c r="AA49" s="124"/>
      <c r="AB49" s="124"/>
      <c r="AC49" s="124"/>
      <c r="AD49" s="124"/>
      <c r="AE49" s="124"/>
      <c r="AF49" s="124"/>
      <c r="AG49" s="124"/>
      <c r="AH49" s="124"/>
      <c r="AJ49" s="125"/>
      <c r="AK49" s="124"/>
      <c r="AL49" s="124"/>
      <c r="AM49" s="124"/>
      <c r="AN49" s="124"/>
      <c r="AP49" s="109"/>
      <c r="AQ49" s="72"/>
      <c r="AR49" s="107"/>
      <c r="AS49" s="103" t="str">
        <f t="shared" si="0"/>
        <v/>
      </c>
      <c r="AT49" s="131"/>
      <c r="AU49" s="131"/>
      <c r="AV49" s="131"/>
      <c r="AW49" s="131"/>
      <c r="AX49" s="125"/>
    </row>
    <row r="50" spans="1:54" ht="15.75" thickBot="1" x14ac:dyDescent="0.3">
      <c r="A50" s="74"/>
      <c r="B50" s="74"/>
      <c r="C50" s="74"/>
      <c r="E50" s="132"/>
      <c r="F50" s="132"/>
      <c r="G50" s="98"/>
      <c r="H50" s="124"/>
      <c r="I50" s="125"/>
      <c r="J50" s="98"/>
      <c r="K50" s="133"/>
      <c r="L50" s="155"/>
      <c r="M50" s="98"/>
      <c r="N50" s="110"/>
      <c r="O50" s="113"/>
      <c r="P50" s="98"/>
      <c r="Q50" s="127"/>
      <c r="R50" s="127"/>
      <c r="S50" s="127"/>
      <c r="T50" s="127"/>
      <c r="U50" s="127"/>
      <c r="V50" s="127"/>
      <c r="W50" s="127"/>
      <c r="X50" s="45"/>
      <c r="Y50" s="112"/>
      <c r="Z50" s="45"/>
      <c r="AA50" s="124"/>
      <c r="AB50" s="124"/>
      <c r="AC50" s="124"/>
      <c r="AD50" s="124"/>
      <c r="AE50" s="124"/>
      <c r="AF50" s="124"/>
      <c r="AG50" s="124"/>
      <c r="AH50" s="124"/>
      <c r="AJ50" s="125"/>
      <c r="AK50" s="124"/>
      <c r="AL50" s="124"/>
      <c r="AM50" s="124"/>
      <c r="AN50" s="124"/>
      <c r="AP50" s="114"/>
      <c r="AQ50" s="72"/>
      <c r="AS50" s="103" t="str">
        <f t="shared" si="0"/>
        <v/>
      </c>
      <c r="AT50" s="131"/>
      <c r="AU50" s="131"/>
      <c r="AV50" s="131"/>
      <c r="AW50" s="131"/>
      <c r="AX50" s="125"/>
    </row>
    <row r="51" spans="1:54" ht="15" customHeight="1" x14ac:dyDescent="0.25">
      <c r="E51" s="45"/>
      <c r="F51" s="45"/>
      <c r="G51" s="45"/>
      <c r="H51" s="86"/>
      <c r="I51" s="86"/>
      <c r="J51" s="45"/>
      <c r="K51" s="86"/>
      <c r="L51" s="86"/>
      <c r="M51" s="86"/>
      <c r="N51" s="86"/>
      <c r="O51" s="86"/>
      <c r="P51" s="45"/>
      <c r="Q51" s="86"/>
      <c r="R51" s="86"/>
      <c r="S51" s="86"/>
      <c r="T51" s="86"/>
      <c r="U51" s="86"/>
      <c r="V51" s="86"/>
      <c r="W51" s="86"/>
      <c r="X51" s="45"/>
      <c r="Y51" s="45"/>
      <c r="Z51" s="45"/>
      <c r="AA51" s="86"/>
      <c r="AB51" s="86"/>
      <c r="AC51" s="86"/>
      <c r="AD51" s="86"/>
      <c r="AE51" s="86"/>
      <c r="AF51" s="86"/>
      <c r="AG51" s="86"/>
      <c r="AH51" s="86"/>
    </row>
    <row r="52" spans="1:54" ht="14.45" customHeight="1" x14ac:dyDescent="0.25">
      <c r="A52" s="77"/>
      <c r="B52" s="77"/>
      <c r="C52" s="77"/>
      <c r="F52" s="45"/>
      <c r="G52" s="45"/>
      <c r="I52" s="115"/>
      <c r="J52" s="115"/>
      <c r="K52" s="115"/>
      <c r="L52" s="115"/>
      <c r="M52" s="115"/>
      <c r="N52" s="115"/>
      <c r="O52" s="115"/>
      <c r="P52" s="115"/>
      <c r="Q52" s="115"/>
      <c r="R52" s="115"/>
      <c r="S52" s="115"/>
      <c r="T52" s="115"/>
      <c r="U52" s="115"/>
      <c r="V52" s="115"/>
      <c r="W52" s="115"/>
      <c r="X52" s="81"/>
      <c r="Y52" s="81"/>
      <c r="Z52" s="81"/>
      <c r="AA52" s="218" t="s">
        <v>185</v>
      </c>
      <c r="AB52" s="218"/>
      <c r="AC52" s="218"/>
      <c r="AD52" s="218"/>
      <c r="AE52" s="218"/>
      <c r="AF52" s="218"/>
      <c r="AG52" s="218"/>
      <c r="AH52" s="218"/>
      <c r="AJ52" s="218" t="s">
        <v>185</v>
      </c>
      <c r="AK52" s="218"/>
      <c r="AL52" s="218"/>
      <c r="AM52" s="218"/>
      <c r="AN52" s="218"/>
      <c r="AO52" s="218"/>
      <c r="AP52" s="218"/>
      <c r="AQ52" s="218"/>
      <c r="AR52" s="116"/>
      <c r="AS52" s="218" t="s">
        <v>185</v>
      </c>
      <c r="AT52" s="218"/>
      <c r="AU52" s="218"/>
      <c r="AV52" s="218"/>
      <c r="AW52" s="218"/>
      <c r="AX52" s="218"/>
      <c r="AY52" s="116"/>
      <c r="AZ52" s="116"/>
      <c r="BA52" s="116"/>
      <c r="BB52" s="116"/>
    </row>
    <row r="53" spans="1:54" x14ac:dyDescent="0.25">
      <c r="E53" s="45"/>
      <c r="F53" s="45"/>
      <c r="G53" s="45"/>
      <c r="H53" s="83"/>
      <c r="I53" s="83"/>
      <c r="J53" s="83"/>
      <c r="N53" s="83"/>
      <c r="O53" s="83"/>
      <c r="P53" s="83"/>
      <c r="Q53" s="83"/>
      <c r="R53" s="83"/>
      <c r="S53" s="83"/>
      <c r="T53" s="83"/>
      <c r="U53" s="83"/>
      <c r="V53" s="83"/>
      <c r="W53" s="83"/>
      <c r="X53" s="85"/>
      <c r="Y53" s="85"/>
      <c r="Z53" s="85"/>
      <c r="AA53" s="194" t="s">
        <v>186</v>
      </c>
      <c r="AB53" s="211"/>
      <c r="AC53" s="211"/>
      <c r="AD53" s="211"/>
      <c r="AE53" s="211"/>
      <c r="AF53" s="211"/>
      <c r="AG53" s="211"/>
      <c r="AH53" s="211"/>
      <c r="AJ53" s="194" t="s">
        <v>186</v>
      </c>
      <c r="AK53" s="194"/>
      <c r="AL53" s="194"/>
      <c r="AM53" s="194"/>
      <c r="AN53" s="194"/>
      <c r="AO53" s="194"/>
      <c r="AP53" s="194"/>
      <c r="AQ53" s="194"/>
      <c r="AR53" s="83"/>
      <c r="AS53" s="194" t="s">
        <v>186</v>
      </c>
      <c r="AT53" s="194"/>
      <c r="AU53" s="194"/>
      <c r="AV53" s="194"/>
      <c r="AW53" s="194"/>
      <c r="AX53" s="194"/>
      <c r="AY53" s="83"/>
      <c r="AZ53" s="83"/>
      <c r="BA53" s="83"/>
      <c r="BB53" s="83"/>
    </row>
    <row r="54" spans="1:54" x14ac:dyDescent="0.25">
      <c r="E54" s="45"/>
      <c r="F54" s="45"/>
      <c r="G54" s="45"/>
      <c r="H54" s="83"/>
      <c r="I54" s="83"/>
      <c r="J54" s="83"/>
      <c r="N54" s="83"/>
      <c r="O54" s="83"/>
      <c r="P54" s="83"/>
      <c r="Q54" s="83"/>
      <c r="R54" s="83"/>
      <c r="S54" s="83"/>
      <c r="T54" s="83"/>
      <c r="U54" s="83"/>
      <c r="V54" s="83"/>
      <c r="W54" s="83"/>
      <c r="X54" s="85"/>
      <c r="Y54" s="85"/>
      <c r="Z54" s="85"/>
      <c r="AA54" s="134"/>
      <c r="AB54" s="134"/>
      <c r="AC54" s="134"/>
      <c r="AD54" s="134"/>
      <c r="AE54" s="134"/>
      <c r="AF54" s="134"/>
      <c r="AG54" s="134"/>
      <c r="AH54" s="134"/>
      <c r="AJ54" s="211"/>
      <c r="AK54" s="211"/>
      <c r="AL54" s="211"/>
      <c r="AM54" s="211"/>
      <c r="AN54" s="211"/>
      <c r="AO54" s="211"/>
      <c r="AP54" s="211"/>
      <c r="AQ54" s="211"/>
      <c r="AR54" s="83"/>
      <c r="AS54" s="211"/>
      <c r="AT54" s="211"/>
      <c r="AU54" s="211"/>
      <c r="AV54" s="211"/>
      <c r="AW54" s="211"/>
      <c r="AX54" s="211"/>
      <c r="AY54" s="83"/>
      <c r="AZ54" s="83"/>
      <c r="BA54" s="83"/>
      <c r="BB54" s="83"/>
    </row>
    <row r="55" spans="1:54" x14ac:dyDescent="0.25">
      <c r="E55" s="45"/>
      <c r="F55" s="45"/>
      <c r="G55" s="45"/>
      <c r="H55" s="83"/>
      <c r="I55" s="83"/>
      <c r="J55" s="83"/>
      <c r="N55" s="83"/>
      <c r="O55" s="83"/>
      <c r="P55" s="83"/>
      <c r="Q55" s="83"/>
      <c r="R55" s="83"/>
      <c r="S55" s="83"/>
      <c r="T55" s="83"/>
      <c r="U55" s="83"/>
      <c r="V55" s="83"/>
      <c r="W55" s="83"/>
      <c r="X55" s="85"/>
      <c r="Y55" s="85"/>
      <c r="Z55" s="85"/>
      <c r="AA55" s="134"/>
      <c r="AB55" s="134"/>
      <c r="AC55" s="134"/>
      <c r="AD55" s="134"/>
      <c r="AE55" s="134"/>
      <c r="AF55" s="134"/>
      <c r="AG55" s="134"/>
      <c r="AH55" s="134"/>
      <c r="AJ55" s="211"/>
      <c r="AK55" s="211"/>
      <c r="AL55" s="211"/>
      <c r="AM55" s="211"/>
      <c r="AN55" s="211"/>
      <c r="AO55" s="211"/>
      <c r="AP55" s="211"/>
      <c r="AQ55" s="211"/>
      <c r="AR55" s="83"/>
      <c r="AS55" s="211"/>
      <c r="AT55" s="211"/>
      <c r="AU55" s="211"/>
      <c r="AV55" s="211"/>
      <c r="AW55" s="211"/>
      <c r="AX55" s="211"/>
      <c r="AY55" s="83"/>
      <c r="AZ55" s="83"/>
      <c r="BA55" s="83"/>
      <c r="BB55" s="83"/>
    </row>
    <row r="56" spans="1:54" x14ac:dyDescent="0.25">
      <c r="A56" s="77"/>
      <c r="B56" s="77"/>
      <c r="C56" s="77"/>
      <c r="E56" s="45"/>
      <c r="F56" s="45"/>
      <c r="G56" s="45"/>
      <c r="H56" s="83"/>
      <c r="I56" s="83"/>
      <c r="J56" s="83"/>
      <c r="K56" s="83"/>
      <c r="L56" s="152"/>
      <c r="M56" s="83"/>
      <c r="N56" s="83"/>
      <c r="O56" s="83"/>
      <c r="P56" s="83"/>
      <c r="Q56" s="83"/>
      <c r="R56" s="83"/>
      <c r="S56" s="83"/>
      <c r="T56" s="83"/>
      <c r="U56" s="83"/>
      <c r="V56" s="83"/>
      <c r="W56" s="83"/>
      <c r="X56" s="85"/>
      <c r="Y56" s="85"/>
      <c r="Z56" s="85"/>
      <c r="AA56" s="211"/>
      <c r="AB56" s="211"/>
      <c r="AC56" s="211"/>
      <c r="AD56" s="211"/>
      <c r="AE56" s="211"/>
      <c r="AF56" s="211"/>
      <c r="AG56" s="211"/>
      <c r="AH56" s="211"/>
      <c r="AJ56" s="211"/>
      <c r="AK56" s="211"/>
      <c r="AL56" s="211"/>
      <c r="AM56" s="211"/>
      <c r="AN56" s="211"/>
      <c r="AO56" s="211"/>
      <c r="AP56" s="211"/>
      <c r="AQ56" s="211"/>
      <c r="AR56" s="83"/>
      <c r="AS56" s="211"/>
      <c r="AT56" s="211"/>
      <c r="AU56" s="211"/>
      <c r="AV56" s="211"/>
      <c r="AW56" s="211"/>
      <c r="AX56" s="211"/>
      <c r="AY56" s="83"/>
      <c r="AZ56" s="83"/>
      <c r="BA56" s="83"/>
      <c r="BB56" s="83"/>
    </row>
    <row r="57" spans="1:54" x14ac:dyDescent="0.25">
      <c r="A57" s="77"/>
      <c r="B57" s="77"/>
      <c r="C57" s="77"/>
      <c r="F57" s="45"/>
      <c r="G57" s="45"/>
      <c r="H57" s="83"/>
      <c r="I57" s="83"/>
      <c r="J57" s="83"/>
      <c r="K57" s="83"/>
      <c r="L57" s="152"/>
      <c r="M57" s="83"/>
      <c r="N57" s="83"/>
      <c r="O57" s="83"/>
      <c r="P57" s="83"/>
      <c r="Q57" s="83"/>
      <c r="R57" s="83"/>
      <c r="S57" s="83"/>
      <c r="T57" s="83"/>
      <c r="U57" s="83"/>
      <c r="V57" s="83"/>
      <c r="W57" s="83"/>
      <c r="X57" s="85"/>
      <c r="Y57" s="85"/>
      <c r="Z57" s="85"/>
      <c r="AA57" s="211"/>
      <c r="AB57" s="211"/>
      <c r="AC57" s="211"/>
      <c r="AD57" s="211"/>
      <c r="AE57" s="211"/>
      <c r="AF57" s="211"/>
      <c r="AG57" s="211"/>
      <c r="AH57" s="211"/>
      <c r="AJ57" s="211"/>
      <c r="AK57" s="211"/>
      <c r="AL57" s="211"/>
      <c r="AM57" s="211"/>
      <c r="AN57" s="211"/>
      <c r="AO57" s="211"/>
      <c r="AP57" s="211"/>
      <c r="AQ57" s="211"/>
      <c r="AR57" s="83"/>
      <c r="AS57" s="211"/>
      <c r="AT57" s="211"/>
      <c r="AU57" s="211"/>
      <c r="AV57" s="211"/>
      <c r="AW57" s="211"/>
      <c r="AX57" s="211"/>
      <c r="AY57" s="83"/>
      <c r="AZ57" s="83"/>
      <c r="BA57" s="83"/>
      <c r="BB57" s="83"/>
    </row>
    <row r="58" spans="1:54" x14ac:dyDescent="0.25">
      <c r="A58" s="77"/>
      <c r="B58" s="77"/>
      <c r="C58" s="77"/>
      <c r="AD58" s="45"/>
    </row>
    <row r="59" spans="1:54" x14ac:dyDescent="0.25">
      <c r="A59" s="77"/>
      <c r="B59" s="77"/>
      <c r="C59" s="77"/>
    </row>
    <row r="60" spans="1:54" x14ac:dyDescent="0.25">
      <c r="A60" s="77"/>
      <c r="B60" s="77"/>
      <c r="C60" s="77"/>
    </row>
    <row r="61" spans="1:54" x14ac:dyDescent="0.25">
      <c r="A61" s="77"/>
      <c r="B61" s="77"/>
      <c r="C61" s="77"/>
      <c r="H61" s="86"/>
      <c r="I61" s="86"/>
      <c r="J61" s="45"/>
      <c r="K61" s="86"/>
      <c r="L61" s="86"/>
      <c r="M61" s="86"/>
      <c r="N61" s="86"/>
      <c r="O61" s="86"/>
      <c r="P61" s="45"/>
      <c r="Q61" s="86"/>
      <c r="R61" s="86"/>
      <c r="S61" s="86"/>
      <c r="T61" s="86"/>
      <c r="U61" s="86"/>
      <c r="V61" s="86"/>
      <c r="W61" s="86"/>
    </row>
    <row r="62" spans="1:54" x14ac:dyDescent="0.25">
      <c r="H62" s="86"/>
      <c r="I62" s="86"/>
      <c r="J62" s="45"/>
      <c r="K62" s="86"/>
      <c r="L62" s="86"/>
      <c r="M62" s="86"/>
      <c r="N62" s="86"/>
      <c r="O62" s="86"/>
      <c r="P62" s="45"/>
      <c r="Q62" s="86"/>
      <c r="R62" s="86"/>
      <c r="S62" s="86"/>
      <c r="T62" s="86"/>
      <c r="U62" s="86"/>
      <c r="V62" s="86"/>
      <c r="W62" s="86"/>
      <c r="AF62" s="45"/>
      <c r="AG62" s="45"/>
      <c r="AH62" s="117"/>
    </row>
    <row r="63" spans="1:54" x14ac:dyDescent="0.25">
      <c r="H63" s="86"/>
      <c r="I63" s="118"/>
      <c r="J63" s="45"/>
      <c r="K63" s="86"/>
      <c r="L63" s="86"/>
      <c r="M63" s="86"/>
      <c r="N63" s="86"/>
      <c r="O63" s="86"/>
      <c r="P63" s="45"/>
      <c r="Q63" s="86"/>
      <c r="R63" s="86"/>
      <c r="S63" s="86"/>
      <c r="T63" s="86"/>
      <c r="U63" s="86"/>
      <c r="V63" s="86"/>
      <c r="W63" s="86"/>
      <c r="AF63" s="83"/>
      <c r="AG63" s="83"/>
      <c r="AH63" s="83"/>
    </row>
    <row r="64" spans="1:54" x14ac:dyDescent="0.25">
      <c r="H64" s="86"/>
      <c r="I64" s="118"/>
      <c r="J64" s="45"/>
      <c r="K64" s="86"/>
      <c r="L64" s="86"/>
      <c r="M64" s="86"/>
      <c r="N64" s="86"/>
      <c r="O64" s="86"/>
      <c r="P64" s="45"/>
      <c r="Q64" s="86"/>
      <c r="R64" s="86"/>
      <c r="S64" s="86"/>
      <c r="T64" s="86"/>
      <c r="U64" s="86"/>
      <c r="V64" s="86"/>
      <c r="W64" s="86"/>
      <c r="AF64" s="45"/>
      <c r="AG64" s="45"/>
      <c r="AH64" s="45"/>
    </row>
    <row r="65" spans="8:23" x14ac:dyDescent="0.25">
      <c r="H65" s="86"/>
      <c r="I65" s="118"/>
      <c r="J65" s="45"/>
      <c r="K65" s="86"/>
      <c r="L65" s="86"/>
      <c r="M65" s="86"/>
      <c r="N65" s="86"/>
      <c r="O65" s="86"/>
      <c r="P65" s="45"/>
      <c r="Q65" s="86"/>
      <c r="R65" s="86"/>
      <c r="S65" s="86"/>
      <c r="T65" s="86"/>
      <c r="U65" s="86"/>
      <c r="V65" s="86"/>
      <c r="W65" s="86"/>
    </row>
    <row r="66" spans="8:23" x14ac:dyDescent="0.25">
      <c r="H66" s="86"/>
      <c r="I66" s="118"/>
      <c r="J66" s="45"/>
      <c r="K66" s="86"/>
      <c r="L66" s="86"/>
      <c r="M66" s="86"/>
      <c r="N66" s="86"/>
      <c r="O66" s="86"/>
      <c r="P66" s="45"/>
      <c r="Q66" s="86"/>
      <c r="R66" s="86"/>
      <c r="S66" s="86"/>
      <c r="T66" s="86"/>
      <c r="U66" s="86"/>
      <c r="V66" s="86"/>
      <c r="W66" s="86"/>
    </row>
    <row r="67" spans="8:23" x14ac:dyDescent="0.25">
      <c r="H67" s="86"/>
      <c r="I67" s="118"/>
      <c r="J67" s="45"/>
      <c r="K67" s="86"/>
      <c r="L67" s="86"/>
      <c r="M67" s="86"/>
      <c r="N67" s="86"/>
      <c r="O67" s="86"/>
      <c r="P67" s="45"/>
      <c r="Q67" s="86"/>
      <c r="R67" s="86"/>
      <c r="S67" s="86"/>
      <c r="T67" s="86"/>
      <c r="U67" s="86"/>
      <c r="V67" s="86"/>
      <c r="W67" s="86"/>
    </row>
    <row r="68" spans="8:23" x14ac:dyDescent="0.25">
      <c r="H68" s="86"/>
      <c r="I68" s="118"/>
      <c r="J68" s="45"/>
      <c r="K68" s="86"/>
      <c r="L68" s="86"/>
      <c r="M68" s="86"/>
      <c r="N68" s="86"/>
      <c r="O68" s="86"/>
      <c r="P68" s="45"/>
      <c r="Q68" s="86"/>
      <c r="R68" s="86"/>
      <c r="S68" s="86"/>
      <c r="T68" s="86"/>
      <c r="U68" s="86"/>
      <c r="V68" s="86"/>
      <c r="W68" s="86"/>
    </row>
    <row r="69" spans="8:23" x14ac:dyDescent="0.25">
      <c r="H69" s="86"/>
      <c r="I69" s="118"/>
      <c r="J69" s="45"/>
      <c r="K69" s="86"/>
      <c r="L69" s="86"/>
      <c r="M69" s="86"/>
      <c r="N69" s="86"/>
      <c r="O69" s="86"/>
      <c r="P69" s="45"/>
      <c r="Q69" s="86"/>
      <c r="R69" s="86"/>
      <c r="S69" s="86"/>
      <c r="T69" s="86"/>
      <c r="U69" s="86"/>
      <c r="V69" s="86"/>
      <c r="W69" s="86"/>
    </row>
    <row r="70" spans="8:23" x14ac:dyDescent="0.25">
      <c r="H70" s="86"/>
      <c r="I70" s="118"/>
      <c r="J70" s="45"/>
      <c r="K70" s="86"/>
      <c r="L70" s="86"/>
      <c r="M70" s="86"/>
      <c r="N70" s="86"/>
      <c r="O70" s="86"/>
      <c r="P70" s="45"/>
      <c r="Q70" s="86"/>
      <c r="R70" s="86"/>
      <c r="S70" s="86"/>
      <c r="T70" s="86"/>
      <c r="U70" s="86"/>
      <c r="V70" s="86"/>
      <c r="W70" s="86"/>
    </row>
    <row r="71" spans="8:23" x14ac:dyDescent="0.25">
      <c r="H71" s="86"/>
      <c r="I71" s="118"/>
      <c r="J71" s="45"/>
      <c r="K71" s="86"/>
      <c r="L71" s="86"/>
      <c r="M71" s="86"/>
      <c r="N71" s="86"/>
      <c r="O71" s="86"/>
      <c r="P71" s="45"/>
      <c r="Q71" s="86"/>
      <c r="R71" s="86"/>
      <c r="S71" s="86"/>
      <c r="T71" s="86"/>
      <c r="U71" s="86"/>
      <c r="V71" s="86"/>
      <c r="W71" s="86"/>
    </row>
    <row r="72" spans="8:23" x14ac:dyDescent="0.25">
      <c r="H72" s="86"/>
      <c r="I72" s="118"/>
      <c r="J72" s="45"/>
      <c r="K72" s="86"/>
      <c r="L72" s="86"/>
      <c r="M72" s="86"/>
      <c r="N72" s="86"/>
      <c r="O72" s="86"/>
      <c r="P72" s="45"/>
      <c r="Q72" s="86"/>
      <c r="R72" s="86"/>
      <c r="S72" s="86"/>
      <c r="T72" s="86"/>
      <c r="U72" s="86"/>
      <c r="V72" s="86"/>
      <c r="W72" s="86"/>
    </row>
    <row r="73" spans="8:23" x14ac:dyDescent="0.25">
      <c r="H73" s="86"/>
      <c r="I73" s="118"/>
      <c r="J73" s="45"/>
      <c r="K73" s="86"/>
      <c r="L73" s="86"/>
      <c r="M73" s="86"/>
      <c r="N73" s="86"/>
      <c r="O73" s="86"/>
      <c r="P73" s="45"/>
      <c r="Q73" s="86"/>
      <c r="R73" s="86"/>
      <c r="S73" s="86"/>
      <c r="T73" s="86"/>
      <c r="U73" s="86"/>
      <c r="V73" s="86"/>
      <c r="W73" s="86"/>
    </row>
    <row r="74" spans="8:23" x14ac:dyDescent="0.25">
      <c r="H74" s="86"/>
      <c r="I74" s="118"/>
      <c r="J74" s="45"/>
      <c r="K74" s="86"/>
      <c r="L74" s="86"/>
      <c r="M74" s="86"/>
      <c r="N74" s="86"/>
      <c r="O74" s="86"/>
      <c r="P74" s="45"/>
      <c r="Q74" s="86"/>
      <c r="R74" s="86"/>
      <c r="S74" s="86"/>
      <c r="T74" s="86"/>
      <c r="U74" s="86"/>
      <c r="V74" s="86"/>
      <c r="W74" s="86"/>
    </row>
    <row r="75" spans="8:23" x14ac:dyDescent="0.25">
      <c r="H75" s="86"/>
      <c r="I75" s="118"/>
    </row>
    <row r="77" spans="8:23" x14ac:dyDescent="0.25">
      <c r="H77" s="119"/>
    </row>
    <row r="78" spans="8:23" x14ac:dyDescent="0.25">
      <c r="H78" s="119"/>
    </row>
    <row r="79" spans="8:23" x14ac:dyDescent="0.25">
      <c r="H79" s="119"/>
    </row>
    <row r="80" spans="8:23" x14ac:dyDescent="0.25">
      <c r="H80" s="119"/>
    </row>
    <row r="81" spans="8:8" x14ac:dyDescent="0.25">
      <c r="H81" s="119"/>
    </row>
  </sheetData>
  <sheetProtection selectLockedCells="1"/>
  <mergeCells count="31">
    <mergeCell ref="AS56:AX56"/>
    <mergeCell ref="A2:C3"/>
    <mergeCell ref="AJ56:AQ56"/>
    <mergeCell ref="AJ57:AQ57"/>
    <mergeCell ref="J3:AX3"/>
    <mergeCell ref="E2:H3"/>
    <mergeCell ref="I2:I3"/>
    <mergeCell ref="AJ52:AQ52"/>
    <mergeCell ref="AJ53:AQ53"/>
    <mergeCell ref="AS57:AX57"/>
    <mergeCell ref="AS5:AX5"/>
    <mergeCell ref="AJ5:AN5"/>
    <mergeCell ref="AS52:AX52"/>
    <mergeCell ref="AS53:AX53"/>
    <mergeCell ref="AS54:AX54"/>
    <mergeCell ref="AS55:AX55"/>
    <mergeCell ref="AP5:AQ5"/>
    <mergeCell ref="AJ54:AQ54"/>
    <mergeCell ref="AJ55:AQ55"/>
    <mergeCell ref="AA52:AH52"/>
    <mergeCell ref="AA53:AH53"/>
    <mergeCell ref="AA56:AH56"/>
    <mergeCell ref="AA57:AH57"/>
    <mergeCell ref="N7:O7"/>
    <mergeCell ref="A5:C5"/>
    <mergeCell ref="E5:F5"/>
    <mergeCell ref="H5:I5"/>
    <mergeCell ref="Q5:W5"/>
    <mergeCell ref="K5:O5"/>
    <mergeCell ref="N18:O20"/>
    <mergeCell ref="Y5:AH5"/>
  </mergeCells>
  <conditionalFormatting sqref="Q8:W50">
    <cfRule type="containsBlanks" dxfId="61" priority="52">
      <formula>LEN(TRIM(Q8))=0</formula>
    </cfRule>
    <cfRule type="cellIs" dxfId="60" priority="165" operator="greaterThan">
      <formula>15</formula>
    </cfRule>
  </conditionalFormatting>
  <conditionalFormatting sqref="Q8:W50">
    <cfRule type="cellIs" dxfId="59" priority="164" operator="lessThan">
      <formula>9</formula>
    </cfRule>
  </conditionalFormatting>
  <conditionalFormatting sqref="K8:L50">
    <cfRule type="containsBlanks" dxfId="58" priority="1">
      <formula>LEN(TRIM(K8))=0</formula>
    </cfRule>
  </conditionalFormatting>
  <conditionalFormatting sqref="Q8:W49">
    <cfRule type="cellIs" dxfId="57" priority="141" operator="between">
      <formula>9</formula>
      <formula>15</formula>
    </cfRule>
  </conditionalFormatting>
  <conditionalFormatting sqref="AA8:AD50">
    <cfRule type="cellIs" dxfId="56" priority="138" operator="equal">
      <formula>"non"</formula>
    </cfRule>
    <cfRule type="cellIs" dxfId="55" priority="139" operator="equal">
      <formula>"oui"</formula>
    </cfRule>
  </conditionalFormatting>
  <conditionalFormatting sqref="AG8:AH50">
    <cfRule type="cellIs" dxfId="54" priority="135" operator="equal">
      <formula>"N"</formula>
    </cfRule>
    <cfRule type="cellIs" dxfId="53" priority="136" operator="equal">
      <formula>"O"</formula>
    </cfRule>
  </conditionalFormatting>
  <conditionalFormatting sqref="AG8:AH50">
    <cfRule type="cellIs" dxfId="52" priority="134" operator="equal">
      <formula>"Commentaire"</formula>
    </cfRule>
  </conditionalFormatting>
  <conditionalFormatting sqref="AD8:AD50">
    <cfRule type="cellIs" dxfId="51" priority="110" operator="equal">
      <formula>"commentaire"</formula>
    </cfRule>
  </conditionalFormatting>
  <conditionalFormatting sqref="C20">
    <cfRule type="cellIs" dxfId="50" priority="170" operator="greaterThanOrEqual">
      <formula>$C$8*0.1</formula>
    </cfRule>
    <cfRule type="cellIs" dxfId="49" priority="171" operator="lessThan">
      <formula>$C$8*0.1</formula>
    </cfRule>
  </conditionalFormatting>
  <conditionalFormatting sqref="C10">
    <cfRule type="cellIs" dxfId="48" priority="73" operator="lessThanOrEqual">
      <formula>$C$8</formula>
    </cfRule>
    <cfRule type="cellIs" dxfId="47" priority="74" operator="greaterThan">
      <formula>$C$8</formula>
    </cfRule>
  </conditionalFormatting>
  <conditionalFormatting sqref="Y8:Z21">
    <cfRule type="containsText" dxfId="46" priority="72" operator="containsText" text="non adapté">
      <formula>NOT(ISERROR(SEARCH("non adapté",Y8)))</formula>
    </cfRule>
  </conditionalFormatting>
  <conditionalFormatting sqref="AS8:AS50">
    <cfRule type="containsBlanks" priority="69" stopIfTrue="1">
      <formula>LEN(TRIM(AS8))=0</formula>
    </cfRule>
    <cfRule type="cellIs" dxfId="45" priority="70" stopIfTrue="1" operator="between">
      <formula>0</formula>
      <formula>1</formula>
    </cfRule>
    <cfRule type="cellIs" dxfId="44" priority="71" stopIfTrue="1" operator="greaterThan">
      <formula>1</formula>
    </cfRule>
  </conditionalFormatting>
  <conditionalFormatting sqref="AE8:AF50">
    <cfRule type="containsBlanks" dxfId="43" priority="54" stopIfTrue="1">
      <formula>LEN(TRIM(AE8))=0</formula>
    </cfRule>
    <cfRule type="expression" dxfId="42" priority="57">
      <formula>TRUE</formula>
    </cfRule>
  </conditionalFormatting>
  <pageMargins left="0.25" right="0.25" top="0.75" bottom="0.75" header="0.3" footer="0.3"/>
  <pageSetup paperSize="8"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2" stopIfTrue="1" id="{40A2AEA0-6D2B-4F68-A327-733F9A2EB374}">
            <xm:f>IF(H8="oui",OR(K8&lt;VLOOKUP(I8,data!$I$21:$K$39,2,FALSE)*0.9,K8&gt;VLOOKUP(I8,data!$I$21:$K$39,3,FALSE)*1.1))</xm:f>
            <x14:dxf>
              <fill>
                <patternFill>
                  <bgColor rgb="FFFF0000"/>
                </patternFill>
              </fill>
            </x14:dxf>
          </x14:cfRule>
          <x14:cfRule type="expression" priority="4" stopIfTrue="1" id="{FF303082-1687-4B0A-84C1-8CDC50B3B544}">
            <xm:f>IF(H8="oui",AND(K8&gt;=VLOOKUP(I8,data!$I$21:$K$39,2,FALSE),K8&lt;=VLOOKUP(I8,data!$I$21:$K$39,3,FALSE)))</xm:f>
            <x14:dxf>
              <fill>
                <patternFill>
                  <bgColor rgb="FF92D050"/>
                </patternFill>
              </fill>
            </x14:dxf>
          </x14:cfRule>
          <x14:cfRule type="expression" priority="76" stopIfTrue="1" id="{E4F9D0DE-931F-4064-9078-EFD3B8751A2C}">
            <xm:f>IF(H8="oui",AND(K8&gt;=VLOOKUP(I8,data!$I$21:$K$39,2,FALSE)*0.9,K8&lt;=VLOOKUP(I8,data!$I$21:$K$39,3,FALSE)*1.1))</xm:f>
            <x14:dxf>
              <fill>
                <patternFill>
                  <bgColor rgb="FFFFC000"/>
                </patternFill>
              </fill>
            </x14:dxf>
          </x14:cfRule>
          <xm:sqref>K8:L50</xm:sqref>
        </x14:conditionalFormatting>
        <x14:conditionalFormatting xmlns:xm="http://schemas.microsoft.com/office/excel/2006/main">
          <x14:cfRule type="cellIs" priority="96" operator="equal" id="{A93FC44B-71BA-4101-8ECF-51E3F33E97D6}">
            <xm:f>data!$G$3</xm:f>
            <x14:dxf>
              <fill>
                <patternFill>
                  <bgColor rgb="FFFF0000"/>
                </patternFill>
              </fill>
            </x14:dxf>
          </x14:cfRule>
          <x14:cfRule type="cellIs" priority="97" operator="equal" id="{13F90F76-D169-4C02-ABB5-9B6D8E5A9694}">
            <xm:f>data!$G$2</xm:f>
            <x14:dxf>
              <fill>
                <patternFill>
                  <bgColor rgb="FF92D050"/>
                </patternFill>
              </fill>
            </x14:dxf>
          </x14:cfRule>
          <xm:sqref>AQ8:AQ12 AL8:AN50</xm:sqref>
        </x14:conditionalFormatting>
        <x14:conditionalFormatting xmlns:xm="http://schemas.microsoft.com/office/excel/2006/main">
          <x14:cfRule type="cellIs" priority="95" operator="equal" id="{72EE5809-E543-4B92-AED6-EC6EF23F61F3}">
            <xm:f>data!$G$4</xm:f>
            <x14:dxf>
              <fill>
                <patternFill>
                  <bgColor rgb="FFFFC000"/>
                </patternFill>
              </fill>
            </x14:dxf>
          </x14:cfRule>
          <xm:sqref>AQ8:AQ12 AL8:AN50</xm:sqref>
        </x14:conditionalFormatting>
        <x14:conditionalFormatting xmlns:xm="http://schemas.microsoft.com/office/excel/2006/main">
          <x14:cfRule type="cellIs" priority="137" operator="equal" id="{6E6202A7-F229-4EF7-B059-0F59446B0777}">
            <xm:f>data!$I$4</xm:f>
            <x14:dxf>
              <fill>
                <patternFill>
                  <bgColor rgb="FFFFC000"/>
                </patternFill>
              </fill>
            </x14:dxf>
          </x14:cfRule>
          <xm:sqref>AA8:AC50</xm:sqref>
        </x14:conditionalFormatting>
        <x14:conditionalFormatting xmlns:xm="http://schemas.microsoft.com/office/excel/2006/main">
          <x14:cfRule type="expression" priority="77" stopIfTrue="1" id="{89B70AAA-E66F-467C-8809-E3EC87F56E5A}">
            <xm:f>OR(K8&lt;VLOOKUP(I8,data!$A$22:$C$40,2,FALSE)*0.9,K8&gt;VLOOKUP(I8,data!$A$22:$C$40,3,FALSE)*1.1)</xm:f>
            <x14:dxf>
              <fill>
                <patternFill>
                  <bgColor rgb="FFFF0000"/>
                </patternFill>
              </fill>
            </x14:dxf>
          </x14:cfRule>
          <x14:cfRule type="expression" priority="78" stopIfTrue="1" id="{A3395D5B-5E4B-4F25-96EC-8C711764FC00}">
            <xm:f>AND(K8&gt;=VLOOKUP(I8,data!$A$22:$C$40,2,FALSE),K8&lt;=VLOOKUP(I8,data!$A$22:$C$40,3,FALSE))</xm:f>
            <x14:dxf>
              <fill>
                <patternFill>
                  <bgColor rgb="FF92D050"/>
                </patternFill>
              </fill>
            </x14:dxf>
          </x14:cfRule>
          <x14:cfRule type="expression" priority="172" stopIfTrue="1" id="{5B5F4CF5-FAF2-4DBD-A04E-0010E4145CD1}">
            <xm:f>AND(K8&gt;=VLOOKUP(I8,data!$A$22:$C$40,2,FALSE)*0.9,K8&lt;=VLOOKUP(I8,data!$A$22:$C$40,3,FALSE)*1.1)</xm:f>
            <x14:dxf>
              <fill>
                <patternFill>
                  <bgColor rgb="FFFFC000"/>
                </patternFill>
              </fill>
            </x14:dxf>
          </x14:cfRule>
          <xm:sqref>K8:L50</xm:sqref>
        </x14:conditionalFormatting>
        <x14:conditionalFormatting xmlns:xm="http://schemas.microsoft.com/office/excel/2006/main">
          <x14:cfRule type="containsText" priority="82" operator="containsText" id="{7FCC829B-4C1E-4146-99F1-C4050B0FDE7B}">
            <xm:f>NOT(ISERROR(SEARCH(data!$A$15,H8)))</xm:f>
            <xm:f>data!$A$15</xm:f>
            <x14:dxf>
              <fill>
                <patternFill>
                  <bgColor rgb="FF92D050"/>
                </patternFill>
              </fill>
            </x14:dxf>
          </x14:cfRule>
          <x14:cfRule type="containsText" priority="83" operator="containsText" id="{003C8F35-6A11-4BBA-9FEE-41185D691A04}">
            <xm:f>NOT(ISERROR(SEARCH(data!$A$17,H8)))</xm:f>
            <xm:f>data!$A$17</xm:f>
            <x14:dxf>
              <fill>
                <patternFill>
                  <bgColor rgb="FFFFC000"/>
                </patternFill>
              </fill>
            </x14:dxf>
          </x14:cfRule>
          <xm:sqref>H8:H50</xm:sqref>
        </x14:conditionalFormatting>
        <x14:conditionalFormatting xmlns:xm="http://schemas.microsoft.com/office/excel/2006/main">
          <x14:cfRule type="expression" priority="56" stopIfTrue="1" id="{BF7B6204-13A3-441F-8B68-6255C82765FE}">
            <xm:f>ISNUMBER(SEARCH(AF8,VLOOKUP(I8,data!$A$22:$E$33,5,FALSE)))</xm:f>
            <x14:dxf>
              <fill>
                <patternFill>
                  <bgColor rgb="FF92D050"/>
                </patternFill>
              </fill>
            </x14:dxf>
          </x14:cfRule>
          <xm:sqref>AF8:AF50</xm:sqref>
        </x14:conditionalFormatting>
        <x14:conditionalFormatting xmlns:xm="http://schemas.microsoft.com/office/excel/2006/main">
          <x14:cfRule type="expression" priority="58" stopIfTrue="1" id="{7570BADF-3C7D-4934-8D52-C86FCBA462DD}">
            <xm:f>ISNUMBER(SEARCH(AE8,VLOOKUP(I8,data!$A$22:$F$33,4,FALSE)))</xm:f>
            <x14:dxf>
              <fill>
                <patternFill>
                  <bgColor rgb="FF92D050"/>
                </patternFill>
              </fill>
            </x14:dxf>
          </x14:cfRule>
          <xm:sqref>AE8:AE50</xm:sqref>
        </x14:conditionalFormatting>
        <x14:conditionalFormatting xmlns:xm="http://schemas.microsoft.com/office/excel/2006/main">
          <x14:cfRule type="containsText" priority="48" operator="containsText" id="{2811BA8D-BFC7-46E9-9650-D6A26CA5CE0D}">
            <xm:f>NOT(ISERROR(SEARCH(data!$D$2,AK8)))</xm:f>
            <xm:f>data!$D$2</xm:f>
            <x14:dxf>
              <fill>
                <patternFill>
                  <bgColor rgb="FF92D050"/>
                </patternFill>
              </fill>
            </x14:dxf>
          </x14:cfRule>
          <x14:cfRule type="cellIs" priority="187" operator="equal" id="{8C5A914C-9D21-4E6D-8ABD-83047251A6BF}">
            <xm:f>data!$D$3</xm:f>
            <x14:dxf>
              <fill>
                <patternFill>
                  <bgColor rgb="FF92D050"/>
                </patternFill>
              </fill>
            </x14:dxf>
          </x14:cfRule>
          <x14:cfRule type="cellIs" priority="188" operator="equal" id="{36054C47-72EA-443D-9B3C-BFF8D1040402}">
            <xm:f>data!$D$4</xm:f>
            <x14:dxf>
              <fill>
                <patternFill>
                  <bgColor rgb="FFFF0000"/>
                </patternFill>
              </fill>
            </x14:dxf>
          </x14:cfRule>
          <xm:sqref>AK8:AK50</xm:sqref>
        </x14:conditionalFormatting>
        <x14:conditionalFormatting xmlns:xm="http://schemas.microsoft.com/office/excel/2006/main">
          <x14:cfRule type="containsText" priority="189" operator="containsText" id="{1958CE1D-A8D0-4A48-B9B0-55E2E4668EEC}">
            <xm:f>NOT(ISERROR(SEARCH(data!$D$5,AK8)))</xm:f>
            <xm:f>data!$D$5</xm:f>
            <x14:dxf>
              <fill>
                <patternFill>
                  <bgColor rgb="FFFFC000"/>
                </patternFill>
              </fill>
            </x14:dxf>
          </x14:cfRule>
          <xm:sqref>AK8:AK50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14:formula1>
            <xm:f>data!$G$2:$G$4</xm:f>
          </x14:formula1>
          <xm:sqref>AQ8:AQ12 AL8:AN50 AA8:AB50 AD8:AD50 AG8:AH50</xm:sqref>
        </x14:dataValidation>
        <x14:dataValidation type="list" allowBlank="1" showInputMessage="1" showErrorMessage="1">
          <x14:formula1>
            <xm:f>data!$B$15:$B$16</xm:f>
          </x14:formula1>
          <xm:sqref>Y8:Z21</xm:sqref>
        </x14:dataValidation>
        <x14:dataValidation type="list" allowBlank="1" showInputMessage="1" showErrorMessage="1">
          <x14:formula1>
            <xm:f>data!$G$21:$G$22</xm:f>
          </x14:formula1>
          <xm:sqref>E2</xm:sqref>
        </x14:dataValidation>
        <x14:dataValidation type="list" allowBlank="1" showInputMessage="1" showErrorMessage="1">
          <x14:formula1>
            <xm:f>data!$E$2:$E$5</xm:f>
          </x14:formula1>
          <xm:sqref>AE8:AE50</xm:sqref>
        </x14:dataValidation>
        <x14:dataValidation type="list" allowBlank="1" showInputMessage="1" showErrorMessage="1">
          <x14:formula1>
            <xm:f>data!$A$2:$A$12</xm:f>
          </x14:formula1>
          <xm:sqref>F8:F50</xm:sqref>
        </x14:dataValidation>
        <x14:dataValidation type="list" allowBlank="1" showInputMessage="1" showErrorMessage="1">
          <x14:formula1>
            <xm:f>data!$C$2:$C$7</xm:f>
          </x14:formula1>
          <xm:sqref>AJ8:AJ50</xm:sqref>
        </x14:dataValidation>
        <x14:dataValidation type="list" allowBlank="1" showInputMessage="1" showErrorMessage="1">
          <x14:formula1>
            <xm:f>data!$A$15:$A$17</xm:f>
          </x14:formula1>
          <xm:sqref>H8:H50</xm:sqref>
        </x14:dataValidation>
        <x14:dataValidation type="list" allowBlank="1" showInputMessage="1" showErrorMessage="1">
          <x14:formula1>
            <xm:f>data!$A$22:$A$40</xm:f>
          </x14:formula1>
          <xm:sqref>I8:I50</xm:sqref>
        </x14:dataValidation>
        <x14:dataValidation type="list" allowBlank="1" showInputMessage="1" showErrorMessage="1">
          <x14:formula1>
            <xm:f>data!$R$2:$R$4</xm:f>
          </x14:formula1>
          <xm:sqref>AW8:AX50 AT8:AU50</xm:sqref>
        </x14:dataValidation>
        <x14:dataValidation type="list" allowBlank="1" showInputMessage="1" showErrorMessage="1">
          <x14:formula1>
            <xm:f>data!$T$2:$T$2</xm:f>
          </x14:formula1>
          <xm:sqref>AV8:AV50</xm:sqref>
        </x14:dataValidation>
        <x14:dataValidation type="list" allowBlank="1" showInputMessage="1" showErrorMessage="1">
          <x14:formula1>
            <xm:f>data!$F$2:$F$3</xm:f>
          </x14:formula1>
          <xm:sqref>AF8:AF50</xm:sqref>
        </x14:dataValidation>
        <x14:dataValidation type="list" allowBlank="1" showInputMessage="1" showErrorMessage="1">
          <x14:formula1>
            <xm:f>data!$I$2:$I$4</xm:f>
          </x14:formula1>
          <xm:sqref>AC8:AC50</xm:sqref>
        </x14:dataValidation>
        <x14:dataValidation type="list" allowBlank="1" showInputMessage="1" showErrorMessage="1">
          <x14:formula1>
            <xm:f>data!$D$2:$D$5</xm:f>
          </x14:formula1>
          <xm:sqref>AK8:AK50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W92"/>
  <sheetViews>
    <sheetView topLeftCell="A19" workbookViewId="0">
      <selection activeCell="C68" sqref="C68"/>
    </sheetView>
  </sheetViews>
  <sheetFormatPr defaultRowHeight="15" x14ac:dyDescent="0.25"/>
  <cols>
    <col min="1" max="1" width="29.140625" customWidth="1"/>
    <col min="2" max="2" width="17.28515625" customWidth="1"/>
    <col min="3" max="3" width="15" customWidth="1"/>
    <col min="4" max="5" width="15" style="5" customWidth="1"/>
    <col min="6" max="6" width="21" style="5" customWidth="1"/>
    <col min="7" max="7" width="30" customWidth="1"/>
    <col min="8" max="8" width="32.85546875" customWidth="1"/>
    <col min="9" max="9" width="12.42578125" customWidth="1"/>
    <col min="10" max="10" width="17.42578125" customWidth="1"/>
    <col min="12" max="12" width="15.7109375" customWidth="1"/>
    <col min="18" max="18" width="20.7109375" customWidth="1"/>
    <col min="19" max="19" width="24.140625" style="5" customWidth="1"/>
    <col min="20" max="20" width="20.7109375" style="5" customWidth="1"/>
    <col min="21" max="21" width="3.28515625" customWidth="1"/>
    <col min="22" max="23" width="12.140625" customWidth="1"/>
  </cols>
  <sheetData>
    <row r="1" spans="1:23" x14ac:dyDescent="0.25">
      <c r="A1" t="s">
        <v>119</v>
      </c>
      <c r="B1" t="s">
        <v>222</v>
      </c>
      <c r="C1" t="s">
        <v>115</v>
      </c>
      <c r="D1" s="5" t="s">
        <v>66</v>
      </c>
      <c r="E1" s="5" t="s">
        <v>204</v>
      </c>
      <c r="F1" s="5" t="s">
        <v>205</v>
      </c>
      <c r="G1" t="s">
        <v>215</v>
      </c>
      <c r="H1" t="s">
        <v>57</v>
      </c>
      <c r="I1" t="s">
        <v>220</v>
      </c>
      <c r="J1" t="s">
        <v>111</v>
      </c>
      <c r="L1" t="s">
        <v>146</v>
      </c>
      <c r="N1" t="s">
        <v>156</v>
      </c>
      <c r="R1" t="s">
        <v>181</v>
      </c>
      <c r="S1" s="5" t="s">
        <v>223</v>
      </c>
      <c r="T1" s="5" t="s">
        <v>190</v>
      </c>
      <c r="V1" t="s">
        <v>183</v>
      </c>
      <c r="W1" t="s">
        <v>184</v>
      </c>
    </row>
    <row r="2" spans="1:23" x14ac:dyDescent="0.25">
      <c r="A2" t="s">
        <v>120</v>
      </c>
      <c r="C2" t="s">
        <v>0</v>
      </c>
      <c r="D2" s="5" t="s">
        <v>235</v>
      </c>
      <c r="E2" s="5" t="s">
        <v>206</v>
      </c>
      <c r="F2" s="5" t="s">
        <v>210</v>
      </c>
      <c r="G2" t="s">
        <v>134</v>
      </c>
      <c r="H2" t="s">
        <v>134</v>
      </c>
      <c r="I2" t="s">
        <v>134</v>
      </c>
      <c r="J2" t="s">
        <v>134</v>
      </c>
      <c r="L2" t="s">
        <v>147</v>
      </c>
      <c r="N2" t="s">
        <v>55</v>
      </c>
      <c r="O2" s="8">
        <v>0.7</v>
      </c>
      <c r="R2" s="1">
        <v>1</v>
      </c>
      <c r="S2" s="1">
        <v>0</v>
      </c>
      <c r="T2" s="1">
        <v>2</v>
      </c>
      <c r="V2" t="s">
        <v>134</v>
      </c>
      <c r="W2" s="5" t="s">
        <v>134</v>
      </c>
    </row>
    <row r="3" spans="1:23" x14ac:dyDescent="0.25">
      <c r="A3" t="s">
        <v>121</v>
      </c>
      <c r="B3" s="5" t="s">
        <v>221</v>
      </c>
      <c r="C3" t="s">
        <v>1</v>
      </c>
      <c r="D3" s="5" t="s">
        <v>224</v>
      </c>
      <c r="E3" s="5" t="s">
        <v>207</v>
      </c>
      <c r="F3" s="5" t="s">
        <v>211</v>
      </c>
      <c r="G3" t="s">
        <v>135</v>
      </c>
      <c r="H3" t="s">
        <v>135</v>
      </c>
      <c r="I3" t="s">
        <v>135</v>
      </c>
      <c r="J3" t="s">
        <v>135</v>
      </c>
      <c r="L3" t="s">
        <v>148</v>
      </c>
      <c r="N3" t="s">
        <v>155</v>
      </c>
      <c r="O3" s="8">
        <v>0.4</v>
      </c>
      <c r="R3" s="1">
        <v>2</v>
      </c>
      <c r="S3" s="1"/>
      <c r="T3" s="1"/>
      <c r="V3" t="s">
        <v>135</v>
      </c>
      <c r="W3" s="5" t="s">
        <v>135</v>
      </c>
    </row>
    <row r="4" spans="1:23" x14ac:dyDescent="0.25">
      <c r="A4" s="5" t="s">
        <v>122</v>
      </c>
      <c r="C4" t="s">
        <v>12</v>
      </c>
      <c r="D4" s="5" t="s">
        <v>225</v>
      </c>
      <c r="E4" s="5" t="s">
        <v>208</v>
      </c>
      <c r="G4" t="s">
        <v>136</v>
      </c>
      <c r="H4" t="s">
        <v>221</v>
      </c>
      <c r="I4" t="s">
        <v>221</v>
      </c>
      <c r="L4" t="s">
        <v>149</v>
      </c>
      <c r="R4" s="1">
        <v>3</v>
      </c>
      <c r="S4" s="1"/>
      <c r="T4" s="1"/>
      <c r="V4" t="s">
        <v>136</v>
      </c>
      <c r="W4" s="5"/>
    </row>
    <row r="5" spans="1:23" x14ac:dyDescent="0.25">
      <c r="A5" s="5" t="s">
        <v>123</v>
      </c>
      <c r="C5" t="s">
        <v>2</v>
      </c>
      <c r="D5" s="5" t="s">
        <v>136</v>
      </c>
      <c r="E5" s="5" t="s">
        <v>209</v>
      </c>
      <c r="L5" t="s">
        <v>150</v>
      </c>
      <c r="R5" s="1">
        <v>0</v>
      </c>
      <c r="S5" s="1"/>
    </row>
    <row r="6" spans="1:23" x14ac:dyDescent="0.25">
      <c r="A6" s="5" t="s">
        <v>124</v>
      </c>
      <c r="C6" t="s">
        <v>3</v>
      </c>
      <c r="L6" t="s">
        <v>151</v>
      </c>
    </row>
    <row r="7" spans="1:23" x14ac:dyDescent="0.25">
      <c r="A7" s="5" t="s">
        <v>125</v>
      </c>
      <c r="C7" t="s">
        <v>4</v>
      </c>
    </row>
    <row r="8" spans="1:23" x14ac:dyDescent="0.25">
      <c r="A8" s="5" t="s">
        <v>126</v>
      </c>
    </row>
    <row r="9" spans="1:23" x14ac:dyDescent="0.25">
      <c r="A9" s="5" t="s">
        <v>127</v>
      </c>
    </row>
    <row r="10" spans="1:23" x14ac:dyDescent="0.25">
      <c r="A10" s="5" t="s">
        <v>128</v>
      </c>
    </row>
    <row r="11" spans="1:23" x14ac:dyDescent="0.25">
      <c r="A11" s="5" t="s">
        <v>129</v>
      </c>
    </row>
    <row r="12" spans="1:23" x14ac:dyDescent="0.25">
      <c r="A12" s="5" t="s">
        <v>130</v>
      </c>
    </row>
    <row r="13" spans="1:23" x14ac:dyDescent="0.25">
      <c r="A13" s="5"/>
    </row>
    <row r="14" spans="1:23" x14ac:dyDescent="0.25">
      <c r="A14" s="5" t="s">
        <v>144</v>
      </c>
      <c r="B14" t="s">
        <v>193</v>
      </c>
    </row>
    <row r="15" spans="1:23" x14ac:dyDescent="0.25">
      <c r="A15" t="s">
        <v>134</v>
      </c>
      <c r="B15" t="s">
        <v>194</v>
      </c>
    </row>
    <row r="16" spans="1:23" x14ac:dyDescent="0.25">
      <c r="A16" t="s">
        <v>135</v>
      </c>
      <c r="B16" t="s">
        <v>195</v>
      </c>
    </row>
    <row r="17" spans="1:20" x14ac:dyDescent="0.25">
      <c r="A17" t="s">
        <v>157</v>
      </c>
    </row>
    <row r="19" spans="1:20" x14ac:dyDescent="0.25">
      <c r="H19" s="7"/>
      <c r="R19" s="7"/>
      <c r="T19" s="7"/>
    </row>
    <row r="20" spans="1:20" s="7" customFormat="1" ht="43.15" customHeight="1" x14ac:dyDescent="0.25">
      <c r="A20" s="10" t="s">
        <v>191</v>
      </c>
      <c r="D20" s="15" t="s">
        <v>197</v>
      </c>
      <c r="E20" s="3"/>
      <c r="F20" s="14" t="s">
        <v>83</v>
      </c>
      <c r="G20" s="7" t="s">
        <v>226</v>
      </c>
      <c r="J20" s="12"/>
      <c r="K20" s="12"/>
      <c r="L20" s="12"/>
      <c r="Q20"/>
      <c r="S20" s="5"/>
    </row>
    <row r="21" spans="1:20" x14ac:dyDescent="0.25">
      <c r="A21" s="7" t="s">
        <v>160</v>
      </c>
      <c r="B21" t="s">
        <v>158</v>
      </c>
      <c r="C21" t="s">
        <v>159</v>
      </c>
      <c r="D21" s="5" t="s">
        <v>212</v>
      </c>
      <c r="E21" s="5" t="s">
        <v>213</v>
      </c>
      <c r="G21" t="s">
        <v>168</v>
      </c>
      <c r="I21" s="184" t="s">
        <v>70</v>
      </c>
      <c r="J21" s="174">
        <f>B22*1.1</f>
        <v>33</v>
      </c>
      <c r="K21" s="174">
        <f>C22*1.1</f>
        <v>49.500000000000007</v>
      </c>
      <c r="Q21" s="5"/>
      <c r="R21" s="5"/>
      <c r="S21"/>
      <c r="T21"/>
    </row>
    <row r="22" spans="1:20" x14ac:dyDescent="0.25">
      <c r="A22" s="183" t="s">
        <v>70</v>
      </c>
      <c r="B22" s="183">
        <v>30</v>
      </c>
      <c r="C22" s="183">
        <v>45</v>
      </c>
      <c r="D22" s="1" t="s">
        <v>206</v>
      </c>
      <c r="E22" s="16" t="s">
        <v>214</v>
      </c>
      <c r="F22" s="5" t="s">
        <v>84</v>
      </c>
      <c r="G22" t="s">
        <v>227</v>
      </c>
      <c r="I22" s="185" t="s">
        <v>65</v>
      </c>
      <c r="J22" s="174">
        <f>B23*1.1</f>
        <v>49.500000000000007</v>
      </c>
      <c r="K22" s="174">
        <f t="shared" ref="J22:K37" si="0">C23*1.1</f>
        <v>55.000000000000007</v>
      </c>
      <c r="Q22" s="5"/>
      <c r="R22" s="5"/>
      <c r="S22"/>
      <c r="T22"/>
    </row>
    <row r="23" spans="1:20" x14ac:dyDescent="0.25">
      <c r="A23" s="183" t="s">
        <v>65</v>
      </c>
      <c r="B23" s="183">
        <v>45</v>
      </c>
      <c r="C23" s="183">
        <v>50</v>
      </c>
      <c r="D23" s="1" t="s">
        <v>206</v>
      </c>
      <c r="E23" s="16" t="s">
        <v>214</v>
      </c>
      <c r="I23" s="184" t="s">
        <v>71</v>
      </c>
      <c r="J23" s="174">
        <f>B24*1.1</f>
        <v>55.000000000000007</v>
      </c>
      <c r="K23" s="174">
        <f t="shared" si="0"/>
        <v>66</v>
      </c>
      <c r="L23" s="13"/>
      <c r="R23" s="5"/>
      <c r="T23"/>
    </row>
    <row r="24" spans="1:20" x14ac:dyDescent="0.25">
      <c r="A24" s="183" t="s">
        <v>71</v>
      </c>
      <c r="B24" s="183">
        <v>50</v>
      </c>
      <c r="C24" s="183">
        <v>60</v>
      </c>
      <c r="D24" s="5" t="s">
        <v>239</v>
      </c>
      <c r="E24" s="16" t="s">
        <v>214</v>
      </c>
      <c r="I24" s="185" t="s">
        <v>72</v>
      </c>
      <c r="J24" s="174">
        <f t="shared" si="0"/>
        <v>66</v>
      </c>
      <c r="K24" s="174">
        <f t="shared" si="0"/>
        <v>77</v>
      </c>
      <c r="L24" s="13"/>
      <c r="R24" s="5"/>
      <c r="T24"/>
    </row>
    <row r="25" spans="1:20" x14ac:dyDescent="0.25">
      <c r="A25" s="183" t="s">
        <v>72</v>
      </c>
      <c r="B25" s="183">
        <v>60</v>
      </c>
      <c r="C25" s="183">
        <v>70</v>
      </c>
      <c r="D25" s="5" t="s">
        <v>239</v>
      </c>
      <c r="E25" s="16" t="s">
        <v>214</v>
      </c>
      <c r="F25" s="5" t="s">
        <v>85</v>
      </c>
      <c r="H25" s="5"/>
      <c r="I25" s="184" t="s">
        <v>73</v>
      </c>
      <c r="J25" s="174">
        <f t="shared" si="0"/>
        <v>77</v>
      </c>
      <c r="K25" s="174">
        <f t="shared" si="0"/>
        <v>88</v>
      </c>
      <c r="L25" s="13"/>
      <c r="R25" s="5"/>
      <c r="T25"/>
    </row>
    <row r="26" spans="1:20" x14ac:dyDescent="0.25">
      <c r="A26" s="183" t="s">
        <v>73</v>
      </c>
      <c r="B26" s="183">
        <v>70</v>
      </c>
      <c r="C26" s="183">
        <v>80</v>
      </c>
      <c r="D26" s="5" t="s">
        <v>239</v>
      </c>
      <c r="E26" s="1" t="s">
        <v>210</v>
      </c>
      <c r="H26" s="5"/>
      <c r="I26" s="185" t="s">
        <v>74</v>
      </c>
      <c r="J26" s="174">
        <f t="shared" si="0"/>
        <v>88</v>
      </c>
      <c r="K26" s="174">
        <f t="shared" si="0"/>
        <v>99.000000000000014</v>
      </c>
      <c r="L26" s="13"/>
      <c r="R26" s="5"/>
      <c r="T26"/>
    </row>
    <row r="27" spans="1:20" x14ac:dyDescent="0.25">
      <c r="A27" s="183" t="s">
        <v>74</v>
      </c>
      <c r="B27" s="183">
        <v>80</v>
      </c>
      <c r="C27" s="183">
        <v>90</v>
      </c>
      <c r="D27" s="5" t="s">
        <v>239</v>
      </c>
      <c r="E27" s="1" t="s">
        <v>210</v>
      </c>
      <c r="H27" s="5"/>
      <c r="I27" s="184" t="s">
        <v>58</v>
      </c>
      <c r="J27" s="174">
        <f t="shared" si="0"/>
        <v>99.000000000000014</v>
      </c>
      <c r="K27" s="174">
        <f t="shared" si="0"/>
        <v>110.00000000000001</v>
      </c>
      <c r="L27" s="13"/>
      <c r="R27" s="5"/>
      <c r="T27"/>
    </row>
    <row r="28" spans="1:20" x14ac:dyDescent="0.25">
      <c r="A28" s="183" t="s">
        <v>58</v>
      </c>
      <c r="B28" s="183">
        <v>90</v>
      </c>
      <c r="C28" s="183">
        <v>100</v>
      </c>
      <c r="D28" s="5" t="s">
        <v>239</v>
      </c>
      <c r="E28" s="1" t="s">
        <v>210</v>
      </c>
      <c r="F28" s="5" t="s">
        <v>85</v>
      </c>
      <c r="H28" s="5"/>
      <c r="I28" s="185" t="s">
        <v>53</v>
      </c>
      <c r="J28" s="174">
        <f t="shared" si="0"/>
        <v>110.00000000000001</v>
      </c>
      <c r="K28" s="174">
        <f t="shared" si="0"/>
        <v>121.00000000000001</v>
      </c>
      <c r="L28" s="13"/>
      <c r="R28" s="5"/>
      <c r="T28"/>
    </row>
    <row r="29" spans="1:20" x14ac:dyDescent="0.25">
      <c r="A29" s="183" t="s">
        <v>53</v>
      </c>
      <c r="B29" s="183">
        <v>100</v>
      </c>
      <c r="C29" s="183">
        <v>110</v>
      </c>
      <c r="D29" s="5" t="s">
        <v>239</v>
      </c>
      <c r="E29" s="1" t="s">
        <v>211</v>
      </c>
      <c r="H29" s="5"/>
      <c r="I29" s="184" t="s">
        <v>75</v>
      </c>
      <c r="J29" s="174">
        <f t="shared" si="0"/>
        <v>121.00000000000001</v>
      </c>
      <c r="K29" s="174">
        <f t="shared" si="0"/>
        <v>126.50000000000001</v>
      </c>
      <c r="L29" s="13"/>
      <c r="R29" s="5"/>
      <c r="T29"/>
    </row>
    <row r="30" spans="1:20" x14ac:dyDescent="0.25">
      <c r="A30" s="183" t="s">
        <v>75</v>
      </c>
      <c r="B30" s="183">
        <v>110</v>
      </c>
      <c r="C30" s="183">
        <v>115</v>
      </c>
      <c r="D30" s="5" t="s">
        <v>239</v>
      </c>
      <c r="E30" s="1" t="s">
        <v>211</v>
      </c>
      <c r="H30" s="5"/>
      <c r="I30" s="185" t="s">
        <v>59</v>
      </c>
      <c r="J30" s="174">
        <f t="shared" si="0"/>
        <v>126.50000000000001</v>
      </c>
      <c r="K30" s="174">
        <f t="shared" si="0"/>
        <v>132</v>
      </c>
      <c r="L30" s="13"/>
      <c r="R30" s="5"/>
      <c r="T30"/>
    </row>
    <row r="31" spans="1:20" x14ac:dyDescent="0.25">
      <c r="A31" s="183" t="s">
        <v>59</v>
      </c>
      <c r="B31" s="183">
        <v>115</v>
      </c>
      <c r="C31" s="183">
        <v>120</v>
      </c>
      <c r="D31" s="5" t="s">
        <v>240</v>
      </c>
      <c r="E31" s="1" t="s">
        <v>211</v>
      </c>
      <c r="F31" s="5" t="s">
        <v>86</v>
      </c>
      <c r="H31" s="5"/>
      <c r="I31" s="184" t="s">
        <v>60</v>
      </c>
      <c r="J31" s="174">
        <f t="shared" si="0"/>
        <v>132</v>
      </c>
      <c r="K31" s="174">
        <f t="shared" si="0"/>
        <v>137.5</v>
      </c>
      <c r="L31" s="13"/>
      <c r="R31" s="5"/>
      <c r="T31"/>
    </row>
    <row r="32" spans="1:20" x14ac:dyDescent="0.25">
      <c r="A32" s="183" t="s">
        <v>60</v>
      </c>
      <c r="B32" s="183">
        <v>120</v>
      </c>
      <c r="C32" s="183">
        <v>125</v>
      </c>
      <c r="D32" s="5" t="s">
        <v>240</v>
      </c>
      <c r="E32" s="1" t="s">
        <v>211</v>
      </c>
      <c r="H32" s="5"/>
      <c r="I32" s="185" t="s">
        <v>61</v>
      </c>
      <c r="J32" s="174">
        <f t="shared" si="0"/>
        <v>132</v>
      </c>
      <c r="K32" s="174">
        <f t="shared" si="0"/>
        <v>137.5</v>
      </c>
      <c r="L32" s="13"/>
      <c r="R32" s="5"/>
      <c r="T32"/>
    </row>
    <row r="33" spans="1:20" x14ac:dyDescent="0.25">
      <c r="A33" s="183" t="s">
        <v>61</v>
      </c>
      <c r="B33" s="183">
        <v>120</v>
      </c>
      <c r="C33" s="183">
        <v>125</v>
      </c>
      <c r="D33" s="5" t="s">
        <v>240</v>
      </c>
      <c r="E33" s="1" t="s">
        <v>211</v>
      </c>
      <c r="F33" s="5" t="s">
        <v>87</v>
      </c>
      <c r="H33" s="5"/>
      <c r="I33" s="184" t="s">
        <v>268</v>
      </c>
      <c r="J33" s="174">
        <f t="shared" si="0"/>
        <v>132</v>
      </c>
      <c r="K33" s="174">
        <f t="shared" si="0"/>
        <v>137.5</v>
      </c>
      <c r="L33" s="13"/>
      <c r="R33" s="5"/>
      <c r="T33"/>
    </row>
    <row r="34" spans="1:20" s="5" customFormat="1" x14ac:dyDescent="0.25">
      <c r="A34" s="183" t="s">
        <v>268</v>
      </c>
      <c r="B34" s="183">
        <v>120</v>
      </c>
      <c r="C34" s="183">
        <v>125</v>
      </c>
      <c r="D34" s="1"/>
      <c r="E34" s="1"/>
      <c r="I34" s="185" t="s">
        <v>62</v>
      </c>
      <c r="J34" s="174">
        <f t="shared" si="0"/>
        <v>137.5</v>
      </c>
      <c r="K34" s="174">
        <f t="shared" si="0"/>
        <v>143</v>
      </c>
      <c r="L34" s="13"/>
    </row>
    <row r="35" spans="1:20" s="5" customFormat="1" x14ac:dyDescent="0.25">
      <c r="A35" s="183" t="s">
        <v>62</v>
      </c>
      <c r="B35" s="183">
        <v>125</v>
      </c>
      <c r="C35" s="183">
        <v>130</v>
      </c>
      <c r="D35" s="1"/>
      <c r="E35" s="1"/>
      <c r="I35" s="184" t="s">
        <v>269</v>
      </c>
      <c r="J35" s="174">
        <f t="shared" si="0"/>
        <v>143</v>
      </c>
      <c r="K35" s="174">
        <f t="shared" si="0"/>
        <v>154</v>
      </c>
      <c r="L35" s="13"/>
    </row>
    <row r="36" spans="1:20" s="5" customFormat="1" x14ac:dyDescent="0.25">
      <c r="A36" s="183" t="s">
        <v>269</v>
      </c>
      <c r="B36" s="183">
        <v>130</v>
      </c>
      <c r="C36" s="183">
        <v>140</v>
      </c>
      <c r="D36" s="1"/>
      <c r="E36" s="1"/>
      <c r="I36" s="185" t="s">
        <v>270</v>
      </c>
      <c r="J36" s="174">
        <f t="shared" si="0"/>
        <v>143</v>
      </c>
      <c r="K36" s="174">
        <f t="shared" si="0"/>
        <v>154</v>
      </c>
      <c r="L36" s="13"/>
    </row>
    <row r="37" spans="1:20" s="5" customFormat="1" x14ac:dyDescent="0.25">
      <c r="A37" s="183" t="s">
        <v>270</v>
      </c>
      <c r="B37" s="183">
        <v>130</v>
      </c>
      <c r="C37" s="183">
        <v>140</v>
      </c>
      <c r="D37" s="1"/>
      <c r="E37" s="1"/>
      <c r="I37" s="184" t="s">
        <v>271</v>
      </c>
      <c r="J37" s="174">
        <f t="shared" si="0"/>
        <v>143</v>
      </c>
      <c r="K37" s="174">
        <f t="shared" si="0"/>
        <v>154</v>
      </c>
      <c r="L37" s="13"/>
    </row>
    <row r="38" spans="1:20" s="5" customFormat="1" x14ac:dyDescent="0.25">
      <c r="A38" s="183" t="s">
        <v>271</v>
      </c>
      <c r="B38" s="183">
        <v>130</v>
      </c>
      <c r="C38" s="183">
        <v>140</v>
      </c>
      <c r="D38" s="1"/>
      <c r="E38" s="1"/>
      <c r="I38" s="185" t="s">
        <v>63</v>
      </c>
      <c r="J38" s="174">
        <f t="shared" ref="J38:K39" si="1">B39*1.1</f>
        <v>154</v>
      </c>
      <c r="K38" s="174">
        <f t="shared" si="1"/>
        <v>159.5</v>
      </c>
      <c r="L38" s="13"/>
    </row>
    <row r="39" spans="1:20" s="5" customFormat="1" x14ac:dyDescent="0.25">
      <c r="A39" s="183" t="s">
        <v>63</v>
      </c>
      <c r="B39" s="183">
        <v>140</v>
      </c>
      <c r="C39" s="183">
        <v>145</v>
      </c>
      <c r="D39" s="1"/>
      <c r="E39" s="1"/>
      <c r="I39" s="184" t="s">
        <v>272</v>
      </c>
      <c r="J39" s="174">
        <f t="shared" si="1"/>
        <v>165</v>
      </c>
      <c r="K39" s="174">
        <f t="shared" si="1"/>
        <v>170.5</v>
      </c>
      <c r="L39" s="13"/>
    </row>
    <row r="40" spans="1:20" s="5" customFormat="1" x14ac:dyDescent="0.25">
      <c r="A40" s="183" t="s">
        <v>272</v>
      </c>
      <c r="B40" s="183">
        <v>150</v>
      </c>
      <c r="C40" s="183">
        <v>155</v>
      </c>
      <c r="D40" s="1"/>
      <c r="E40" s="1"/>
      <c r="J40" s="13"/>
      <c r="K40" s="13"/>
      <c r="L40" s="13"/>
    </row>
    <row r="41" spans="1:20" s="5" customFormat="1" x14ac:dyDescent="0.25">
      <c r="A41" s="1"/>
      <c r="B41" s="1"/>
      <c r="C41" s="1"/>
      <c r="E41" s="1"/>
      <c r="J41" s="13"/>
      <c r="K41" s="13"/>
      <c r="L41" s="13"/>
    </row>
    <row r="42" spans="1:20" x14ac:dyDescent="0.25">
      <c r="B42" s="5"/>
    </row>
    <row r="43" spans="1:20" ht="46.15" customHeight="1" x14ac:dyDescent="0.25">
      <c r="A43" s="9" t="s">
        <v>192</v>
      </c>
      <c r="D43" s="15" t="s">
        <v>197</v>
      </c>
      <c r="E43" s="3"/>
      <c r="F43" s="14" t="s">
        <v>88</v>
      </c>
    </row>
    <row r="44" spans="1:20" x14ac:dyDescent="0.25">
      <c r="A44" t="s">
        <v>160</v>
      </c>
      <c r="B44" t="s">
        <v>158</v>
      </c>
      <c r="C44" t="s">
        <v>159</v>
      </c>
      <c r="D44" s="5" t="s">
        <v>212</v>
      </c>
      <c r="E44" s="5" t="s">
        <v>213</v>
      </c>
      <c r="F44"/>
      <c r="G44" s="2" t="s">
        <v>50</v>
      </c>
    </row>
    <row r="45" spans="1:20" x14ac:dyDescent="0.25">
      <c r="A45" s="186" t="s">
        <v>73</v>
      </c>
      <c r="B45" s="186">
        <v>65</v>
      </c>
      <c r="C45" s="186">
        <v>90</v>
      </c>
      <c r="D45" s="5" t="s">
        <v>239</v>
      </c>
      <c r="E45" s="1" t="s">
        <v>210</v>
      </c>
      <c r="F45"/>
      <c r="G45" s="6" t="s">
        <v>54</v>
      </c>
      <c r="K45" s="5"/>
      <c r="L45" s="5"/>
    </row>
    <row r="46" spans="1:20" x14ac:dyDescent="0.25">
      <c r="A46" s="186" t="s">
        <v>74</v>
      </c>
      <c r="B46" s="186">
        <v>90</v>
      </c>
      <c r="C46" s="186">
        <v>105</v>
      </c>
      <c r="D46" s="5" t="s">
        <v>239</v>
      </c>
      <c r="E46" s="1" t="s">
        <v>211</v>
      </c>
      <c r="F46"/>
      <c r="G46" s="11" t="s">
        <v>77</v>
      </c>
      <c r="K46" s="5"/>
      <c r="L46" s="5"/>
    </row>
    <row r="47" spans="1:20" x14ac:dyDescent="0.25">
      <c r="A47" s="186" t="s">
        <v>58</v>
      </c>
      <c r="B47" s="186">
        <v>105</v>
      </c>
      <c r="C47" s="186">
        <v>125</v>
      </c>
      <c r="D47" s="5" t="s">
        <v>240</v>
      </c>
      <c r="E47" s="1" t="s">
        <v>210</v>
      </c>
      <c r="F47"/>
      <c r="G47" s="11" t="s">
        <v>78</v>
      </c>
      <c r="K47" s="5"/>
      <c r="L47" s="5"/>
    </row>
    <row r="48" spans="1:20" x14ac:dyDescent="0.25">
      <c r="A48" s="186" t="s">
        <v>53</v>
      </c>
      <c r="B48" s="187">
        <v>125</v>
      </c>
      <c r="C48" s="186">
        <v>140</v>
      </c>
      <c r="D48" s="5" t="s">
        <v>240</v>
      </c>
      <c r="E48" s="1" t="s">
        <v>211</v>
      </c>
      <c r="F48"/>
      <c r="G48" s="11" t="s">
        <v>80</v>
      </c>
      <c r="K48" s="5"/>
      <c r="L48" s="5"/>
    </row>
    <row r="49" spans="1:12" x14ac:dyDescent="0.25">
      <c r="A49" s="186" t="s">
        <v>75</v>
      </c>
      <c r="B49" s="187">
        <v>125</v>
      </c>
      <c r="C49" s="186">
        <v>140</v>
      </c>
      <c r="D49" s="5" t="s">
        <v>240</v>
      </c>
      <c r="E49" s="1" t="s">
        <v>211</v>
      </c>
      <c r="F49"/>
      <c r="G49" s="11" t="s">
        <v>81</v>
      </c>
      <c r="K49" s="5"/>
      <c r="L49" s="5"/>
    </row>
    <row r="50" spans="1:12" x14ac:dyDescent="0.25">
      <c r="A50" s="186" t="s">
        <v>59</v>
      </c>
      <c r="B50" s="187">
        <v>125</v>
      </c>
      <c r="C50" s="186">
        <v>140</v>
      </c>
      <c r="D50" s="5" t="s">
        <v>240</v>
      </c>
      <c r="E50" s="1" t="s">
        <v>211</v>
      </c>
      <c r="F50"/>
      <c r="G50" s="11" t="s">
        <v>79</v>
      </c>
      <c r="J50" s="5"/>
      <c r="K50" s="5"/>
      <c r="L50" s="5"/>
    </row>
    <row r="51" spans="1:12" x14ac:dyDescent="0.25">
      <c r="A51" s="186" t="s">
        <v>60</v>
      </c>
      <c r="B51" s="187">
        <v>140</v>
      </c>
      <c r="C51" s="186">
        <v>145</v>
      </c>
      <c r="D51" s="5" t="s">
        <v>240</v>
      </c>
      <c r="E51" s="1" t="s">
        <v>211</v>
      </c>
      <c r="F51" s="1"/>
      <c r="J51" s="5"/>
      <c r="K51" s="5"/>
      <c r="L51" s="5"/>
    </row>
    <row r="52" spans="1:12" x14ac:dyDescent="0.25">
      <c r="A52" s="186" t="s">
        <v>61</v>
      </c>
      <c r="B52" s="187">
        <v>145</v>
      </c>
      <c r="C52" s="186">
        <v>155</v>
      </c>
      <c r="D52" s="5" t="s">
        <v>240</v>
      </c>
      <c r="E52" s="1" t="s">
        <v>211</v>
      </c>
      <c r="F52" s="1"/>
      <c r="J52" s="5"/>
      <c r="K52" s="5"/>
      <c r="L52" s="5"/>
    </row>
    <row r="53" spans="1:12" s="5" customFormat="1" x14ac:dyDescent="0.25">
      <c r="A53" s="186" t="s">
        <v>268</v>
      </c>
      <c r="B53" s="187">
        <v>145</v>
      </c>
      <c r="C53" s="186">
        <v>155</v>
      </c>
      <c r="D53" s="1"/>
      <c r="E53" s="1"/>
      <c r="F53" s="1"/>
    </row>
    <row r="54" spans="1:12" s="5" customFormat="1" x14ac:dyDescent="0.25">
      <c r="A54" s="186" t="s">
        <v>62</v>
      </c>
      <c r="B54" s="186">
        <v>145</v>
      </c>
      <c r="C54" s="186">
        <v>155</v>
      </c>
      <c r="D54" s="1"/>
      <c r="E54" s="1"/>
      <c r="F54" s="1"/>
    </row>
    <row r="55" spans="1:12" s="5" customFormat="1" x14ac:dyDescent="0.25">
      <c r="A55" s="186" t="s">
        <v>269</v>
      </c>
      <c r="B55" s="186">
        <v>155</v>
      </c>
      <c r="C55" s="186">
        <v>160</v>
      </c>
      <c r="D55" s="1"/>
      <c r="E55" s="1"/>
      <c r="F55" s="1"/>
    </row>
    <row r="56" spans="1:12" s="5" customFormat="1" x14ac:dyDescent="0.25">
      <c r="A56" s="186" t="s">
        <v>270</v>
      </c>
      <c r="B56" s="186">
        <v>160</v>
      </c>
      <c r="C56" s="186">
        <v>165</v>
      </c>
      <c r="D56" s="1"/>
      <c r="E56" s="1"/>
      <c r="F56" s="1"/>
    </row>
    <row r="57" spans="1:12" s="5" customFormat="1" x14ac:dyDescent="0.25">
      <c r="A57" s="186" t="s">
        <v>271</v>
      </c>
      <c r="B57" s="186">
        <v>160</v>
      </c>
      <c r="C57" s="186">
        <v>165</v>
      </c>
      <c r="D57" s="1"/>
      <c r="E57" s="1"/>
      <c r="F57" s="1"/>
    </row>
    <row r="58" spans="1:12" s="5" customFormat="1" x14ac:dyDescent="0.25">
      <c r="A58" s="186" t="s">
        <v>63</v>
      </c>
      <c r="B58" s="186">
        <v>155</v>
      </c>
      <c r="C58" s="188">
        <v>183</v>
      </c>
      <c r="D58" s="1"/>
      <c r="E58" s="1"/>
      <c r="F58" s="1"/>
    </row>
    <row r="59" spans="1:12" s="5" customFormat="1" x14ac:dyDescent="0.25">
      <c r="A59" s="186" t="s">
        <v>272</v>
      </c>
      <c r="B59" s="186">
        <v>160</v>
      </c>
      <c r="C59" s="186">
        <v>183</v>
      </c>
      <c r="D59" s="1"/>
      <c r="E59" s="1"/>
      <c r="F59" s="1"/>
    </row>
    <row r="60" spans="1:12" s="5" customFormat="1" x14ac:dyDescent="0.25">
      <c r="A60" s="186" t="s">
        <v>273</v>
      </c>
      <c r="B60" s="186">
        <v>165</v>
      </c>
      <c r="C60" s="186">
        <v>183</v>
      </c>
      <c r="D60" s="1"/>
      <c r="E60" s="1"/>
      <c r="F60" s="1"/>
    </row>
    <row r="61" spans="1:12" s="5" customFormat="1" x14ac:dyDescent="0.25">
      <c r="A61" s="186" t="s">
        <v>274</v>
      </c>
      <c r="B61" s="186">
        <v>170</v>
      </c>
      <c r="C61" s="186">
        <v>183</v>
      </c>
      <c r="D61" s="1"/>
      <c r="E61" s="1"/>
      <c r="F61" s="1"/>
    </row>
    <row r="62" spans="1:12" s="5" customFormat="1" x14ac:dyDescent="0.25">
      <c r="A62" s="186" t="s">
        <v>275</v>
      </c>
      <c r="B62" s="186">
        <v>175</v>
      </c>
      <c r="C62" s="186">
        <v>183</v>
      </c>
      <c r="D62" s="1"/>
      <c r="E62" s="1"/>
      <c r="F62" s="1"/>
    </row>
    <row r="63" spans="1:12" s="5" customFormat="1" x14ac:dyDescent="0.25">
      <c r="A63" s="186" t="s">
        <v>276</v>
      </c>
      <c r="B63" s="186">
        <v>175</v>
      </c>
      <c r="C63" s="186">
        <v>183</v>
      </c>
      <c r="D63" s="1"/>
      <c r="E63" s="1"/>
      <c r="F63" s="1"/>
    </row>
    <row r="64" spans="1:12" s="5" customFormat="1" x14ac:dyDescent="0.25">
      <c r="A64" s="186" t="s">
        <v>64</v>
      </c>
      <c r="B64" s="186">
        <v>183</v>
      </c>
      <c r="C64" s="188">
        <v>216</v>
      </c>
      <c r="D64" s="1"/>
      <c r="E64" s="1"/>
      <c r="F64" s="1"/>
    </row>
    <row r="65" spans="1:12" s="5" customFormat="1" x14ac:dyDescent="0.25">
      <c r="A65" s="186" t="s">
        <v>277</v>
      </c>
      <c r="B65" s="186">
        <v>183</v>
      </c>
      <c r="C65" s="186">
        <v>216</v>
      </c>
      <c r="D65" s="1"/>
      <c r="E65" s="1"/>
      <c r="F65" s="1"/>
    </row>
    <row r="66" spans="1:12" s="5" customFormat="1" x14ac:dyDescent="0.25">
      <c r="A66" s="186" t="s">
        <v>278</v>
      </c>
      <c r="B66" s="186">
        <v>185</v>
      </c>
      <c r="C66" s="186">
        <v>216</v>
      </c>
      <c r="D66" s="1"/>
      <c r="E66" s="1"/>
      <c r="F66" s="1"/>
    </row>
    <row r="67" spans="1:12" s="5" customFormat="1" x14ac:dyDescent="0.25">
      <c r="A67" s="186" t="s">
        <v>279</v>
      </c>
      <c r="B67" s="186">
        <v>185</v>
      </c>
      <c r="C67" s="186">
        <v>216</v>
      </c>
      <c r="D67" s="1"/>
      <c r="E67" s="1"/>
      <c r="F67" s="1"/>
    </row>
    <row r="68" spans="1:12" x14ac:dyDescent="0.25">
      <c r="A68" s="186" t="s">
        <v>280</v>
      </c>
      <c r="B68" s="186">
        <v>200</v>
      </c>
      <c r="C68" s="186">
        <v>216</v>
      </c>
      <c r="D68" s="1"/>
      <c r="E68" s="1"/>
      <c r="J68" s="5"/>
      <c r="K68" s="5"/>
      <c r="L68" s="5"/>
    </row>
    <row r="69" spans="1:12" x14ac:dyDescent="0.25">
      <c r="J69" s="5"/>
      <c r="K69" s="5"/>
      <c r="L69" s="5"/>
    </row>
    <row r="70" spans="1:12" x14ac:dyDescent="0.25">
      <c r="A70" s="4" t="s">
        <v>17</v>
      </c>
      <c r="J70" s="5"/>
      <c r="K70" s="5"/>
      <c r="L70" s="5"/>
    </row>
    <row r="71" spans="1:12" s="5" customFormat="1" x14ac:dyDescent="0.25">
      <c r="A71" s="4" t="s">
        <v>236</v>
      </c>
    </row>
    <row r="72" spans="1:12" x14ac:dyDescent="0.25">
      <c r="A72" s="5" t="s">
        <v>262</v>
      </c>
      <c r="J72" s="5"/>
      <c r="K72" s="5"/>
      <c r="L72" s="5"/>
    </row>
    <row r="73" spans="1:12" s="5" customFormat="1" x14ac:dyDescent="0.25">
      <c r="A73" s="5" t="s">
        <v>263</v>
      </c>
    </row>
    <row r="74" spans="1:12" x14ac:dyDescent="0.25">
      <c r="A74" s="5" t="s">
        <v>264</v>
      </c>
    </row>
    <row r="76" spans="1:12" x14ac:dyDescent="0.25">
      <c r="A76" t="s">
        <v>19</v>
      </c>
    </row>
    <row r="77" spans="1:12" x14ac:dyDescent="0.25">
      <c r="A77" t="s">
        <v>134</v>
      </c>
    </row>
    <row r="78" spans="1:12" x14ac:dyDescent="0.25">
      <c r="A78" t="s">
        <v>135</v>
      </c>
    </row>
    <row r="80" spans="1:12" x14ac:dyDescent="0.25">
      <c r="A80" s="2" t="s">
        <v>7</v>
      </c>
      <c r="B80" s="17" t="s">
        <v>228</v>
      </c>
      <c r="C80" s="5"/>
      <c r="D80" s="5" t="s">
        <v>8</v>
      </c>
    </row>
    <row r="81" spans="1:4" x14ac:dyDescent="0.25">
      <c r="A81" s="5" t="s">
        <v>9</v>
      </c>
      <c r="B81" s="5" t="s">
        <v>229</v>
      </c>
      <c r="C81" s="5"/>
      <c r="D81" s="5" t="s">
        <v>0</v>
      </c>
    </row>
    <row r="82" spans="1:4" x14ac:dyDescent="0.25">
      <c r="A82" s="5" t="s">
        <v>10</v>
      </c>
      <c r="B82" s="5" t="s">
        <v>230</v>
      </c>
      <c r="C82" s="5"/>
      <c r="D82" s="5" t="s">
        <v>1</v>
      </c>
    </row>
    <row r="83" spans="1:4" x14ac:dyDescent="0.25">
      <c r="A83" s="5" t="s">
        <v>11</v>
      </c>
      <c r="B83" s="5" t="s">
        <v>231</v>
      </c>
      <c r="C83" s="5"/>
      <c r="D83" s="5" t="s">
        <v>12</v>
      </c>
    </row>
    <row r="84" spans="1:4" x14ac:dyDescent="0.25">
      <c r="A84" s="5" t="s">
        <v>13</v>
      </c>
      <c r="B84" s="5" t="s">
        <v>232</v>
      </c>
      <c r="C84" s="5"/>
      <c r="D84" s="5" t="s">
        <v>2</v>
      </c>
    </row>
    <row r="85" spans="1:4" x14ac:dyDescent="0.25">
      <c r="A85" s="5" t="s">
        <v>14</v>
      </c>
      <c r="B85" s="5"/>
      <c r="C85" s="5"/>
      <c r="D85" s="5" t="s">
        <v>3</v>
      </c>
    </row>
    <row r="86" spans="1:4" s="5" customFormat="1" x14ac:dyDescent="0.25">
      <c r="A86" s="5" t="s">
        <v>232</v>
      </c>
    </row>
    <row r="87" spans="1:4" s="5" customFormat="1" x14ac:dyDescent="0.25">
      <c r="A87" s="5" t="s">
        <v>253</v>
      </c>
    </row>
    <row r="88" spans="1:4" x14ac:dyDescent="0.25">
      <c r="A88" s="5" t="s">
        <v>15</v>
      </c>
      <c r="B88" s="5"/>
      <c r="C88" s="5"/>
      <c r="D88" s="5" t="s">
        <v>4</v>
      </c>
    </row>
    <row r="89" spans="1:4" x14ac:dyDescent="0.25">
      <c r="A89" s="5"/>
      <c r="B89" s="5"/>
      <c r="C89" s="5"/>
      <c r="D89" s="5" t="s">
        <v>16</v>
      </c>
    </row>
    <row r="90" spans="1:4" x14ac:dyDescent="0.25">
      <c r="A90" s="2" t="s">
        <v>217</v>
      </c>
      <c r="B90" s="5"/>
      <c r="C90" s="5"/>
      <c r="D90" s="5" t="s">
        <v>6</v>
      </c>
    </row>
    <row r="91" spans="1:4" x14ac:dyDescent="0.25">
      <c r="A91" t="s">
        <v>219</v>
      </c>
    </row>
    <row r="92" spans="1:4" x14ac:dyDescent="0.25">
      <c r="A92" t="s">
        <v>218</v>
      </c>
    </row>
  </sheetData>
  <pageMargins left="0.7" right="0.7" top="0.75" bottom="0.75" header="0.3" footer="0.3"/>
  <pageSetup orientation="portrait" horizontalDpi="1200" verticalDpi="1200"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8 D A A B Q S w M E F A A C A A g A Q 2 o S U w 7 L g A S n A A A A + A A A A B I A H A B D b 2 5 m a W c v U G F j a 2 F n Z S 5 4 b W w g o h g A K K A U A A A A A A A A A A A A A A A A A A A A A A A A A A A A h Y 9 N D o I w G E S v Q r q n f y p R 8 l E W b i E x M R q 3 B A o 0 Q j G 0 W O 7 m w i N 5 B U k U d e d y J m + S N 4 / b H e K x b b y r 7 I 3 q d I Q Y p s i T O u 8 K p a s I D b b 0 1 y g W s M v y c 1 Z J b 4 K 1 C U e j I l R b e w k J c c 5 h t 8 B d X x F O K S O n N N n n t W w z X 2 l j M 5 1 L 9 F k V / 1 d I w P E l I z g O G F 6 x D c f L g A G Z a 0 i V / i J 8 M s Y U y E 8 J 2 6 G x Q y 9 F 2 f v J A c g c g b x f i C d Q S w M E F A A C A A g A Q 2 o S 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N q E l N p t e V n t g A A A C Q B A A A T A B w A R m 9 y b X V s Y X M v U 2 V j d G l v b j E u b S C i G A A o o B Q A A A A A A A A A A A A A A A A A A A A A A A A A A A B 1 j T E L g z A U h P e A / y G k i 4 I I L l 3 E S b p 2 q E I H c Y j 2 t Y q a V 5 J Y K p L / 3 t i U C o W + 5 e D u 3 n c K G t 2 h o L n T O P G I R 1 T L J V x o w e s B 9 j S l A 2 i P U H s 5 T r I B 6 x y e D Q x R N k k J Q p 9 R 9 j V i 7 w d L e e Q j p M x 9 s s q U G Q p t K 1 X o A D u W t V z c V v h 8 B 2 Z J 7 2 p U S C 7 U F e W Y 4 T C N Y g 2 V 7 9 b C Z W H O j V l I t U 0 o F 7 M x w R d 5 g h E f F u l a a q O 6 4 G P 7 P 9 v h h j W B R z r x D 5 e 8 A F B L A Q I t A B Q A A g A I A E N q E l M O y 4 A E p w A A A P g A A A A S A A A A A A A A A A A A A A A A A A A A A A B D b 2 5 m a W c v U G F j a 2 F n Z S 5 4 b W x Q S w E C L Q A U A A I A C A B D a h J T D 8 r p q 6 Q A A A D p A A A A E w A A A A A A A A A A A A A A A A D z A A A A W 0 N v b n R l b n R f V H l w Z X N d L n h t b F B L A Q I t A B Q A A g A I A E N q E l N p t e V n t g A A A C Q B A A A T A A A A A A A A A A A A A A A A A O Q B A A B G b 3 J t d W x h c y 9 T Z W N 0 a W 9 u M S 5 t U E s F B g A A A A A D A A M A w g A A A O c 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l 8 H A A A A A A A A P Q c 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N j 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m V j b 3 Z l c n l U Y X J n Z X R T a G V l d C I g V m F s d W U 9 I n N T a G V l d D I i I C 8 + P E V u d H J 5 I F R 5 c G U 9 I l J l Y 2 9 2 Z X J 5 V G F y Z 2 V 0 Q 2 9 s d W 1 u I i B W Y W x 1 Z T 0 i b D E i I C 8 + P E V u d H J 5 I F R 5 c G U 9 I l J l Y 2 9 2 Z X J 5 V G F y Z 2 V 0 U m 9 3 I i B W Y W x 1 Z T 0 i b D E i I C 8 + P E V u d H J 5 I F R 5 c G U 9 I k F k Z G V k V G 9 E Y X R h T W 9 k Z W w i I F Z h b H V l P S J s M C I g L z 4 8 R W 5 0 c n k g V H l w Z T 0 i R m l s b E V y c m 9 y Q 2 9 k Z S I g V m F s d W U 9 I n N O b 0 x v Y W R h Y m x l Q 2 9 s d W 1 u c y I g L z 4 8 R W 5 0 c n k g V H l w Z T 0 i R m l s b E V y c m 9 y T W V z c 2 F n Z S I g V m F s d W U 9 I n N U a G U g c X V l c n k g Y 2 F u b m 9 0 I G J l I G x v Y W R l Z C B 0 b y B 0 a G U g d 2 9 y a 3 N o Z W V 0 I G J l Y 2 F 1 c 2 U g d G h l c m U g Y X J l I G 5 v I G R p c 3 B s Y X l h Y m x l I G N v b H V t b n M g a W 4 g d G h l I H J l c 3 V s d C 4 i I C 8 + P E V u d H J 5 I F R 5 c G U 9 I k Z p b G x M Y X N 0 V X B k Y X R l Z C I g V m F s d W U 9 I m Q y M D I x L T A 4 L T E 4 V D A 5 O j M z O j U 4 L j I z M D E 5 M j Z a I i A v P j x F b n R y e S B U e X B l P S J G a W x s U 3 R h d H V z I i B W Y W x 1 Z T 0 i c 0 V y c m 9 y 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x J d G V t P j x J d G V t T G 9 j Y X R p b 2 4 + P E l 0 Z W 1 U e X B l P k Z v c m 1 1 b G E 8 L 0 l 0 Z W 1 U e X B l P j x J d G V t U G F 0 a D 5 T Z W N 0 a W 9 u M S 9 U Y W J s Z T Y v U m V t b 3 Z l Z C U y M E N v b H V t b n M 8 L 0 l 0 Z W 1 Q Y X R o P j w v S X R l b U x v Y 2 F 0 a W 9 u P j x T d G F i b G V F b n R y a W V z I C 8 + P C 9 J d G V t P j w v S X R l b X M + P C 9 M b 2 N h b F B h Y 2 t h Z 2 V N Z X R h Z G F 0 Y U Z p b G U + F g A A A F B L B Q Y A A A A A A A A A A A A A A A A A A A A A A A D a A A A A A Q A A A N C M n d 8 B F d E R j H o A w E / C l + s B A A A A g 3 x 6 W b o s Q k S L N L W s r e T h 2 A A A A A A C A A A A A A A D Z g A A w A A A A B A A A A C l T + x 1 4 k e m I q 2 E h C Q m a s b M A A A A A A S A A A C g A A A A E A A A A O w w E E 9 y D P 9 m c K 9 c x 8 U b M i 1 Q A A A A d T M + G Q 3 8 b d 9 E q J 1 t m 2 f i F 6 4 m 5 Y S n h m O a E H M q l G E h 2 R J 9 9 C j L 7 v h p 1 h d V 7 W D + E v i i + i M Y w n 5 L 3 J 4 C q h 3 7 K 6 f B j 8 V T o G y 0 Z v A U s k y C Q W f k 1 p 0 U A A A A a 9 I Q 5 K M 0 v 5 O / D 4 B V W G T s L l / k P 6 E = < / 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057E11DBD3DD42A76BBB8A39C9C89B" ma:contentTypeVersion="2" ma:contentTypeDescription="Create a new document." ma:contentTypeScope="" ma:versionID="5ea8dda95501a454a20b6d7b14e072f8">
  <xsd:schema xmlns:xsd="http://www.w3.org/2001/XMLSchema" xmlns:xs="http://www.w3.org/2001/XMLSchema" xmlns:p="http://schemas.microsoft.com/office/2006/metadata/properties" xmlns:ns2="92fd9b33-8389-4ac0-927d-34fa2d19ec95" targetNamespace="http://schemas.microsoft.com/office/2006/metadata/properties" ma:root="true" ma:fieldsID="1b150541649a74b89507995da57bc7fd" ns2:_="">
    <xsd:import namespace="92fd9b33-8389-4ac0-927d-34fa2d19ec9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fd9b33-8389-4ac0-927d-34fa2d19ec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05C1E9-C6F6-467A-B5E0-6C3EC71BC494}">
  <ds:schemaRefs>
    <ds:schemaRef ds:uri="http://schemas.microsoft.com/DataMashup"/>
  </ds:schemaRefs>
</ds:datastoreItem>
</file>

<file path=customXml/itemProps2.xml><?xml version="1.0" encoding="utf-8"?>
<ds:datastoreItem xmlns:ds="http://schemas.openxmlformats.org/officeDocument/2006/customXml" ds:itemID="{21F32FAE-A237-44B9-AD54-485736A92FA1}">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92fd9b33-8389-4ac0-927d-34fa2d19ec95"/>
    <ds:schemaRef ds:uri="http://www.w3.org/XML/1998/namespace"/>
  </ds:schemaRefs>
</ds:datastoreItem>
</file>

<file path=customXml/itemProps3.xml><?xml version="1.0" encoding="utf-8"?>
<ds:datastoreItem xmlns:ds="http://schemas.openxmlformats.org/officeDocument/2006/customXml" ds:itemID="{EB4A5871-4599-45F9-8084-23AA1BF522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fd9b33-8389-4ac0-927d-34fa2d19ec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EF34231-E057-4607-AF01-17DCE40FED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Aarbechtsblieder</vt:lpstr>
      </vt:variant>
      <vt:variant>
        <vt:i4>4</vt:i4>
      </vt:variant>
    </vt:vector>
  </HeadingPairs>
  <TitlesOfParts>
    <vt:vector size="4" baseType="lpstr">
      <vt:lpstr>&gt;&gt; Fiches architecturales</vt:lpstr>
      <vt:lpstr>maison(s)</vt:lpstr>
      <vt:lpstr>immeuble(s) collectif(s)</vt:lpstr>
      <vt:lpstr>data</vt:lpstr>
    </vt:vector>
  </TitlesOfParts>
  <Manager/>
  <Company>CTIE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Tania Fernandes</dc:creator>
  <cp:keywords/>
  <dc:description/>
  <cp:lastModifiedBy>Carol Rodesch</cp:lastModifiedBy>
  <cp:revision/>
  <cp:lastPrinted>2021-08-25T07:49:28Z</cp:lastPrinted>
  <dcterms:created xsi:type="dcterms:W3CDTF">2019-03-12T14:38:30Z</dcterms:created>
  <dcterms:modified xsi:type="dcterms:W3CDTF">2023-09-18T08:09:17Z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2021_Fiche signalétique_charte_projet.xlsx</vt:lpwstr>
  </property>
  <property fmtid="{D5CDD505-2E9C-101B-9397-08002B2CF9AE}" pid="3" name="ContentTypeId">
    <vt:lpwstr>0x010100F6057E11DBD3DD42A76BBB8A39C9C89B</vt:lpwstr>
  </property>
</Properties>
</file>